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mc365-my.sharepoint.com/personal/alyssa_brake_vumc_org/Documents/Faculty Affairs/Funds Flow Proformas/Template/"/>
    </mc:Choice>
  </mc:AlternateContent>
  <xr:revisionPtr revIDLastSave="0" documentId="8_{9350FAD4-71AB-4687-96BA-84DECC3F963F}" xr6:coauthVersionLast="47" xr6:coauthVersionMax="47" xr10:uidLastSave="{00000000-0000-0000-0000-000000000000}"/>
  <bookViews>
    <workbookView xWindow="-120" yWindow="-120" windowWidth="29040" windowHeight="15840" xr2:uid="{81498FA0-AD03-4B54-A382-155E9648A1D4}"/>
  </bookViews>
  <sheets>
    <sheet name="New Hire" sheetId="18" r:id="rId1"/>
  </sheets>
  <externalReferences>
    <externalReference r:id="rId2"/>
  </externalReferences>
  <definedNames>
    <definedName name="Asset">'[1]Dropboxes - Leave Alone'!$A$24:$A$25</definedName>
    <definedName name="Categories">'[1]Dropboxes - Leave Alone'!$A$1:$A$6</definedName>
    <definedName name="OffperDEXA" localSheetId="0">#REF!</definedName>
    <definedName name="OffperDEXA">#REF!</definedName>
    <definedName name="_xlnm.Print_Area" localSheetId="0">'New Hire'!$B$1:$I$104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3" i="18" l="1"/>
  <c r="F24" i="18"/>
  <c r="E24" i="18"/>
  <c r="E26" i="18"/>
  <c r="F26" i="18"/>
  <c r="F31" i="18"/>
  <c r="E27" i="18"/>
  <c r="G27" i="18"/>
  <c r="G31" i="18" s="1"/>
  <c r="F27" i="18"/>
  <c r="K103" i="18"/>
  <c r="G26" i="18"/>
  <c r="G24" i="18" s="1"/>
  <c r="K104" i="18"/>
  <c r="G104" i="18"/>
  <c r="F25" i="18" l="1"/>
  <c r="F54" i="18" s="1"/>
  <c r="G25" i="18"/>
  <c r="G54" i="18" s="1"/>
  <c r="G33" i="18"/>
  <c r="F33" i="18"/>
  <c r="E16" i="18"/>
  <c r="E25" i="18" s="1"/>
  <c r="F28" i="18" l="1"/>
  <c r="G28" i="18"/>
  <c r="H26" i="18"/>
  <c r="E31" i="18" l="1"/>
  <c r="E54" i="18" l="1"/>
  <c r="E90" i="18" s="1"/>
  <c r="E29" i="18"/>
  <c r="E28" i="18"/>
  <c r="E92" i="18" l="1"/>
  <c r="E60" i="18"/>
  <c r="I64" i="18" s="1"/>
  <c r="E63" i="18" l="1"/>
  <c r="E32" i="18" s="1"/>
  <c r="D66" i="18"/>
  <c r="E67" i="18" l="1"/>
  <c r="E68" i="18" s="1"/>
  <c r="E86" i="18"/>
  <c r="E33" i="18"/>
  <c r="E91" i="18"/>
  <c r="E71" i="18"/>
  <c r="H66" i="18"/>
  <c r="H65" i="18"/>
  <c r="H64" i="18"/>
  <c r="H58" i="18"/>
  <c r="G86" i="18" l="1"/>
  <c r="F86" i="18"/>
  <c r="H85" i="18"/>
  <c r="H84" i="18"/>
  <c r="H83" i="18"/>
  <c r="H82" i="18"/>
  <c r="H81" i="18"/>
  <c r="H80" i="18"/>
  <c r="H79" i="18"/>
  <c r="H78" i="18"/>
  <c r="H77" i="18"/>
  <c r="G71" i="18"/>
  <c r="G72" i="18" s="1"/>
  <c r="F71" i="18"/>
  <c r="F72" i="18" s="1"/>
  <c r="E72" i="18"/>
  <c r="E74" i="18" s="1"/>
  <c r="H70" i="18"/>
  <c r="H62" i="18"/>
  <c r="H61" i="18"/>
  <c r="D47" i="18"/>
  <c r="D48" i="18" s="1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F29" i="18" l="1"/>
  <c r="H86" i="18"/>
  <c r="H21" i="18"/>
  <c r="H71" i="18"/>
  <c r="H72" i="18" s="1"/>
  <c r="H22" i="18"/>
  <c r="H23" i="18"/>
  <c r="H24" i="18"/>
  <c r="H27" i="18"/>
  <c r="G92" i="18" l="1"/>
  <c r="G90" i="18"/>
  <c r="G93" i="18"/>
  <c r="G91" i="18"/>
  <c r="G29" i="18"/>
  <c r="F90" i="18"/>
  <c r="H25" i="18"/>
  <c r="G60" i="18"/>
  <c r="F60" i="18"/>
  <c r="E93" i="18"/>
  <c r="F63" i="18" l="1"/>
  <c r="F32" i="18" s="1"/>
  <c r="J64" i="18"/>
  <c r="G63" i="18"/>
  <c r="K64" i="18"/>
  <c r="G94" i="18"/>
  <c r="F93" i="18"/>
  <c r="H93" i="18" s="1"/>
  <c r="F91" i="18"/>
  <c r="H91" i="18" s="1"/>
  <c r="H54" i="18"/>
  <c r="F92" i="18"/>
  <c r="H92" i="18" s="1"/>
  <c r="H28" i="18"/>
  <c r="E94" i="18"/>
  <c r="E96" i="18" s="1"/>
  <c r="E98" i="18" s="1"/>
  <c r="H90" i="18"/>
  <c r="H59" i="18"/>
  <c r="H60" i="18" s="1"/>
  <c r="H63" i="18" s="1"/>
  <c r="H67" i="18" s="1"/>
  <c r="H68" i="18" s="1"/>
  <c r="G32" i="18" l="1"/>
  <c r="G67" i="18"/>
  <c r="G68" i="18" s="1"/>
  <c r="F67" i="18"/>
  <c r="F68" i="18" s="1"/>
  <c r="F74" i="18" s="1"/>
  <c r="F94" i="18"/>
  <c r="F96" i="18" s="1"/>
  <c r="F98" i="18" s="1"/>
  <c r="G74" i="18"/>
  <c r="G96" i="18" s="1"/>
  <c r="G98" i="18" s="1"/>
  <c r="H94" i="18"/>
  <c r="H74" i="18" l="1"/>
  <c r="H96" i="18" s="1"/>
  <c r="H98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Carmichel, Kristen B</author>
  </authors>
  <commentList>
    <comment ref="D93" authorId="0" shapeId="0" xr:uid="{C0948AA2-5B4B-4477-9162-4FDACE755963}">
      <text>
        <r>
          <rPr>
            <b/>
            <sz val="10"/>
            <color indexed="81"/>
            <rFont val="Tahoma"/>
            <family val="2"/>
          </rPr>
          <t>Carmichel, Kristen B:</t>
        </r>
        <r>
          <rPr>
            <sz val="10"/>
            <color indexed="81"/>
            <rFont val="Tahoma"/>
            <family val="2"/>
          </rPr>
          <t xml:space="preserve">
Adjust to proper rate if needed</t>
        </r>
      </text>
    </comment>
  </commentList>
</comments>
</file>

<file path=xl/sharedStrings.xml><?xml version="1.0" encoding="utf-8"?>
<sst xmlns="http://schemas.openxmlformats.org/spreadsheetml/2006/main" count="136" uniqueCount="121">
  <si>
    <t>FY22</t>
  </si>
  <si>
    <t>FY23</t>
  </si>
  <si>
    <t>Expected outpatient margin</t>
  </si>
  <si>
    <t>Expected inpatient margin</t>
  </si>
  <si>
    <t>Institutional Margin</t>
  </si>
  <si>
    <t>Net Gap in Future Years</t>
  </si>
  <si>
    <t>Total Expenses</t>
  </si>
  <si>
    <t>Total Institutional Taxes</t>
  </si>
  <si>
    <t xml:space="preserve">Technical-Cycle 1 (modified) </t>
  </si>
  <si>
    <t xml:space="preserve">I.D.S. Tax </t>
  </si>
  <si>
    <t xml:space="preserve">VMG Infrastructure </t>
  </si>
  <si>
    <t xml:space="preserve">VMG Billing </t>
  </si>
  <si>
    <t>Institutional Taxes:</t>
  </si>
  <si>
    <t>Taxes:</t>
  </si>
  <si>
    <t>Total Other Expense</t>
  </si>
  <si>
    <t>Other Expense (Please detail)</t>
  </si>
  <si>
    <t>Communication Expense (Telephone/Pager/Cell phone)</t>
  </si>
  <si>
    <t>Office / Computer Equipment</t>
  </si>
  <si>
    <t>Recruiting / Moving Expense</t>
  </si>
  <si>
    <t>Travel</t>
  </si>
  <si>
    <t>Memberships, Dues, License Fees, Books/Subscriptions</t>
  </si>
  <si>
    <t>Malpractice Insurance</t>
  </si>
  <si>
    <t>Transcription Fees</t>
  </si>
  <si>
    <t>Supplies</t>
  </si>
  <si>
    <t>Total Salary Expense</t>
  </si>
  <si>
    <t xml:space="preserve">Total Staff Salary </t>
  </si>
  <si>
    <t xml:space="preserve">Staff Benefits </t>
  </si>
  <si>
    <t>Staff Salary (Incremental Only)</t>
  </si>
  <si>
    <t>Total Faculty Salary</t>
  </si>
  <si>
    <t>Signing bonus (if applicable)</t>
  </si>
  <si>
    <t>Quality Bonus (if applicable)</t>
  </si>
  <si>
    <t>Faculty Fringe Benefits (less than $170K use 24.1%)</t>
  </si>
  <si>
    <t>Faculty Variable Compensation</t>
  </si>
  <si>
    <t>Faculty Clinical Base Compensation</t>
  </si>
  <si>
    <t>EXPENSES</t>
  </si>
  <si>
    <t>Collections</t>
  </si>
  <si>
    <t>REVENUES</t>
  </si>
  <si>
    <t>Total</t>
  </si>
  <si>
    <t>RESULTS OF OPERATIONS</t>
  </si>
  <si>
    <t>Notes:       Please explain if production data above is out of line with Benchmarks</t>
  </si>
  <si>
    <t>Collections per Work RVU Private Practice</t>
  </si>
  <si>
    <t>Collection per Work RVU Academic Faculty</t>
  </si>
  <si>
    <t>AAMC</t>
  </si>
  <si>
    <t xml:space="preserve">Total Compensation </t>
  </si>
  <si>
    <t>MGMA</t>
  </si>
  <si>
    <t>Total Compensation Private Practice</t>
  </si>
  <si>
    <t xml:space="preserve">Total Compensation Academic </t>
  </si>
  <si>
    <t xml:space="preserve">Base Compensation Academic </t>
  </si>
  <si>
    <t xml:space="preserve"> Work RVU per encounter Private Practice</t>
  </si>
  <si>
    <t xml:space="preserve"> Work RVU per encounter academic</t>
  </si>
  <si>
    <t xml:space="preserve"> Comp per Work RVU for Private Practice Physicians</t>
  </si>
  <si>
    <t xml:space="preserve"> Comp per Work RVU for Academic Faculty</t>
  </si>
  <si>
    <t xml:space="preserve"> Work RVUs for Academic Faculty</t>
  </si>
  <si>
    <t>90th%tile</t>
  </si>
  <si>
    <t>75th %tile</t>
  </si>
  <si>
    <t>Median</t>
  </si>
  <si>
    <t>25th %tile</t>
  </si>
  <si>
    <t>Mean</t>
  </si>
  <si>
    <t>Source</t>
  </si>
  <si>
    <t>Benchmarks</t>
  </si>
  <si>
    <t>wRVU per visit</t>
  </si>
  <si>
    <t>Ramp Up (%)</t>
  </si>
  <si>
    <t>Technical Cycle One Prorate</t>
  </si>
  <si>
    <t>Collections per Work RVU</t>
  </si>
  <si>
    <t>Cases (Surgical Operations - INPATIENT)</t>
  </si>
  <si>
    <t>Other Volume Metrics (Outpatient Cases, Treatment Plans)</t>
  </si>
  <si>
    <t>Clinic Visits (wRVUs/Median wRVU per Enc-Acad.)</t>
  </si>
  <si>
    <t>Productivity Data</t>
  </si>
  <si>
    <t xml:space="preserve">Work RVU's </t>
  </si>
  <si>
    <t>Collection Rate</t>
  </si>
  <si>
    <t>Collections per wRVU (Matched Collections from Professional Billing Report)</t>
  </si>
  <si>
    <t xml:space="preserve">Charges per wRVU </t>
  </si>
  <si>
    <t>CASES (Surgical Operations-INPATIENT)</t>
  </si>
  <si>
    <t>Other Volume Metrics (i.e. Outpatient Cases, Treatment Plans, please specify)</t>
  </si>
  <si>
    <t>Clinic Visits</t>
  </si>
  <si>
    <t>Inputs</t>
  </si>
  <si>
    <t>PLANNED START DATE:</t>
  </si>
  <si>
    <t>FACULTY MODELED:</t>
  </si>
  <si>
    <t>NAME OF RECRUIT (if known):</t>
  </si>
  <si>
    <t>Replacement  ____</t>
  </si>
  <si>
    <t>SPECIALTY:</t>
  </si>
  <si>
    <t xml:space="preserve">DEPARTMENT: </t>
  </si>
  <si>
    <t xml:space="preserve"> Work RVUs for Private Practice</t>
  </si>
  <si>
    <t>Compensation % to Academic MGMA Median</t>
  </si>
  <si>
    <t>Clinic Sessions per week out of 10</t>
  </si>
  <si>
    <t>YEAR 3</t>
  </si>
  <si>
    <t>Revision  ____</t>
  </si>
  <si>
    <t>New Hire  _ x___</t>
  </si>
  <si>
    <t>Input assumes 1.0 cFTE</t>
  </si>
  <si>
    <t xml:space="preserve">FF Policy:  Year 2 must be at Median for New Hires and 75th%tile for Replacement </t>
  </si>
  <si>
    <t>Less: VA Support</t>
  </si>
  <si>
    <t xml:space="preserve">Less: Medical Directorships </t>
  </si>
  <si>
    <t>Total Faculty Compensation</t>
  </si>
  <si>
    <t>Faculty Salary:</t>
  </si>
  <si>
    <t>Less: Grant/Non-Clinical Salary, Education, Academic, and Other Support</t>
  </si>
  <si>
    <t>Department enters everything in yellow.</t>
  </si>
  <si>
    <t xml:space="preserve"> - </t>
  </si>
  <si>
    <t>Total Clinical Faculty Salary</t>
  </si>
  <si>
    <t>Other Clinical Expenses: (Incremental Only)</t>
  </si>
  <si>
    <t xml:space="preserve">Clinical Expenses Only </t>
  </si>
  <si>
    <t>Work RVUs for this cFTE</t>
  </si>
  <si>
    <t>Work RVUs for 1.0 cFTE (CPE)</t>
  </si>
  <si>
    <t>Production % to Academic MGMA Median</t>
  </si>
  <si>
    <t>Charges for this cFTE</t>
  </si>
  <si>
    <t>Collections for this cFTE</t>
  </si>
  <si>
    <t>Clinical Commitment (cFTE/CPE)</t>
  </si>
  <si>
    <t>Finance can complete any missing information in this section</t>
  </si>
  <si>
    <t xml:space="preserve">Please complete visits, cases, and other metrics (lines 19-21) based on RVUs on line 24. </t>
  </si>
  <si>
    <t xml:space="preserve">RANK:  </t>
  </si>
  <si>
    <t>Technical Contribution Margin</t>
  </si>
  <si>
    <t>Professional Contribution Margin</t>
  </si>
  <si>
    <t>FY24</t>
  </si>
  <si>
    <t>Y1 Starting Variable Compensation:</t>
  </si>
  <si>
    <t>Y1 Starting Base Salary:</t>
  </si>
  <si>
    <t>FY20</t>
  </si>
  <si>
    <t>FY21 YTD</t>
  </si>
  <si>
    <t>Y1</t>
  </si>
  <si>
    <t>Y2</t>
  </si>
  <si>
    <t>Y3</t>
  </si>
  <si>
    <t>FY22 FACULTY POSITION REQUEST PRO FORMA</t>
  </si>
  <si>
    <t>Per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</si>
</sst>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.00"/>
    <numFmt numFmtId="168" formatCode="&quot;$&quot;#,##0"/>
    <numFmt numFmtId="169" formatCode="#\ ?/8"/>
    <numFmt numFmtId="170" formatCode="m/d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Geneva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theme="1"/>
      <name val="Georgia"/>
      <family val="2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rgb="FF0070C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2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4" applyFont="1"/>
    <xf numFmtId="0" fontId="4" fillId="0" borderId="0" xfId="4" applyFont="1" applyAlignment="1">
      <alignment horizontal="left"/>
    </xf>
    <xf numFmtId="0" fontId="7" fillId="0" borderId="0" xfId="5" applyFont="1"/>
    <xf numFmtId="43" fontId="4" fillId="0" borderId="0" xfId="1" applyFont="1"/>
    <xf numFmtId="43" fontId="4" fillId="0" borderId="0" xfId="1" applyFont="1" applyAlignment="1">
      <alignment horizontal="left" vertical="top" indent="1"/>
    </xf>
    <xf numFmtId="0" fontId="9" fillId="0" borderId="0" xfId="5" applyFont="1"/>
    <xf numFmtId="0" fontId="9" fillId="0" borderId="0" xfId="5" applyFont="1" applyAlignment="1">
      <alignment wrapText="1"/>
    </xf>
    <xf numFmtId="0" fontId="4" fillId="0" borderId="0" xfId="5" applyFont="1" applyAlignment="1">
      <alignment horizontal="center"/>
    </xf>
    <xf numFmtId="10" fontId="4" fillId="0" borderId="0" xfId="3" applyNumberFormat="1" applyFont="1" applyFill="1" applyAlignment="1">
      <alignment horizontal="center"/>
    </xf>
    <xf numFmtId="0" fontId="4" fillId="0" borderId="6" xfId="0" applyFont="1" applyBorder="1"/>
    <xf numFmtId="0" fontId="10" fillId="0" borderId="6" xfId="0" applyFont="1" applyBorder="1"/>
    <xf numFmtId="0" fontId="10" fillId="0" borderId="0" xfId="0" applyFont="1"/>
    <xf numFmtId="164" fontId="4" fillId="0" borderId="0" xfId="2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10" fontId="9" fillId="2" borderId="0" xfId="6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37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44" fontId="4" fillId="0" borderId="0" xfId="2" applyFont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4" fillId="0" borderId="1" xfId="0" applyFont="1" applyBorder="1"/>
    <xf numFmtId="0" fontId="4" fillId="0" borderId="11" xfId="5" applyFont="1" applyBorder="1" applyAlignment="1">
      <alignment horizontal="left"/>
    </xf>
    <xf numFmtId="0" fontId="4" fillId="0" borderId="8" xfId="0" applyFont="1" applyBorder="1"/>
    <xf numFmtId="0" fontId="4" fillId="0" borderId="13" xfId="0" applyFont="1" applyBorder="1" applyAlignment="1">
      <alignment horizontal="left"/>
    </xf>
    <xf numFmtId="0" fontId="4" fillId="0" borderId="0" xfId="5" applyFont="1"/>
    <xf numFmtId="0" fontId="4" fillId="0" borderId="1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5" applyFont="1" applyBorder="1" applyAlignment="1">
      <alignment horizontal="left"/>
    </xf>
    <xf numFmtId="0" fontId="4" fillId="0" borderId="8" xfId="5" applyFont="1" applyBorder="1" applyAlignment="1">
      <alignment horizontal="left"/>
    </xf>
    <xf numFmtId="0" fontId="4" fillId="0" borderId="13" xfId="5" applyFont="1" applyBorder="1" applyAlignment="1">
      <alignment horizontal="left"/>
    </xf>
    <xf numFmtId="0" fontId="12" fillId="4" borderId="12" xfId="5" applyFont="1" applyFill="1" applyBorder="1" applyAlignment="1">
      <alignment horizontal="center"/>
    </xf>
    <xf numFmtId="0" fontId="12" fillId="4" borderId="13" xfId="5" applyFont="1" applyFill="1" applyBorder="1" applyAlignment="1">
      <alignment horizontal="center" vertical="top"/>
    </xf>
    <xf numFmtId="0" fontId="12" fillId="4" borderId="13" xfId="5" applyFont="1" applyFill="1" applyBorder="1" applyAlignment="1">
      <alignment horizontal="left" vertical="top"/>
    </xf>
    <xf numFmtId="0" fontId="4" fillId="0" borderId="0" xfId="5" applyFont="1" applyAlignment="1">
      <alignment horizontal="left" vertical="top"/>
    </xf>
    <xf numFmtId="166" fontId="4" fillId="0" borderId="0" xfId="8" applyNumberFormat="1" applyFont="1" applyFill="1" applyBorder="1" applyAlignment="1">
      <alignment horizontal="center"/>
    </xf>
    <xf numFmtId="166" fontId="4" fillId="0" borderId="0" xfId="9" applyNumberFormat="1" applyFont="1" applyFill="1" applyBorder="1" applyAlignment="1">
      <alignment horizontal="center"/>
    </xf>
    <xf numFmtId="38" fontId="4" fillId="0" borderId="16" xfId="1" applyNumberFormat="1" applyFont="1" applyFill="1" applyBorder="1" applyAlignment="1">
      <alignment horizontal="right"/>
    </xf>
    <xf numFmtId="0" fontId="4" fillId="0" borderId="1" xfId="5" applyFont="1" applyBorder="1" applyAlignment="1">
      <alignment horizontal="left"/>
    </xf>
    <xf numFmtId="38" fontId="4" fillId="0" borderId="17" xfId="1" applyNumberFormat="1" applyFont="1" applyFill="1" applyBorder="1" applyAlignment="1">
      <alignment horizontal="right"/>
    </xf>
    <xf numFmtId="167" fontId="4" fillId="0" borderId="17" xfId="1" applyNumberFormat="1" applyFont="1" applyFill="1" applyBorder="1" applyAlignment="1">
      <alignment horizontal="right"/>
    </xf>
    <xf numFmtId="0" fontId="4" fillId="0" borderId="15" xfId="5" applyFont="1" applyBorder="1" applyAlignment="1">
      <alignment horizontal="left" vertical="top"/>
    </xf>
    <xf numFmtId="168" fontId="4" fillId="0" borderId="17" xfId="2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/>
    <xf numFmtId="0" fontId="14" fillId="0" borderId="0" xfId="0" applyFont="1"/>
    <xf numFmtId="38" fontId="12" fillId="4" borderId="18" xfId="5" applyNumberFormat="1" applyFont="1" applyFill="1" applyBorder="1" applyAlignment="1">
      <alignment horizontal="center"/>
    </xf>
    <xf numFmtId="0" fontId="12" fillId="4" borderId="19" xfId="5" applyFont="1" applyFill="1" applyBorder="1" applyAlignment="1">
      <alignment horizontal="left" vertical="top"/>
    </xf>
    <xf numFmtId="0" fontId="4" fillId="0" borderId="10" xfId="0" applyFont="1" applyBorder="1"/>
    <xf numFmtId="9" fontId="4" fillId="0" borderId="21" xfId="3" applyFont="1" applyFill="1" applyBorder="1" applyAlignment="1"/>
    <xf numFmtId="0" fontId="4" fillId="0" borderId="14" xfId="0" applyFont="1" applyBorder="1"/>
    <xf numFmtId="0" fontId="4" fillId="0" borderId="12" xfId="0" applyFont="1" applyBorder="1"/>
    <xf numFmtId="169" fontId="4" fillId="0" borderId="0" xfId="10" applyNumberFormat="1" applyFont="1" applyFill="1" applyBorder="1" applyAlignment="1">
      <alignment horizontal="center"/>
    </xf>
    <xf numFmtId="0" fontId="4" fillId="3" borderId="0" xfId="11" applyFont="1" applyFill="1"/>
    <xf numFmtId="37" fontId="4" fillId="0" borderId="10" xfId="0" applyNumberFormat="1" applyFont="1" applyBorder="1" applyAlignment="1">
      <alignment horizontal="center"/>
    </xf>
    <xf numFmtId="37" fontId="4" fillId="0" borderId="14" xfId="0" applyNumberFormat="1" applyFont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37" fontId="4" fillId="0" borderId="12" xfId="0" applyNumberFormat="1" applyFont="1" applyBorder="1" applyAlignment="1">
      <alignment horizontal="center"/>
    </xf>
    <xf numFmtId="0" fontId="4" fillId="5" borderId="13" xfId="0" applyFont="1" applyFill="1" applyBorder="1"/>
    <xf numFmtId="164" fontId="4" fillId="0" borderId="0" xfId="2" applyNumberFormat="1" applyFont="1" applyFill="1" applyBorder="1" applyAlignment="1">
      <alignment horizontal="center"/>
    </xf>
    <xf numFmtId="44" fontId="9" fillId="0" borderId="10" xfId="12" applyFont="1" applyBorder="1" applyAlignment="1">
      <alignment horizontal="right"/>
    </xf>
    <xf numFmtId="44" fontId="9" fillId="0" borderId="1" xfId="12" applyFont="1" applyBorder="1" applyAlignment="1">
      <alignment horizontal="right"/>
    </xf>
    <xf numFmtId="44" fontId="9" fillId="0" borderId="12" xfId="12" applyFont="1" applyBorder="1" applyAlignment="1">
      <alignment horizontal="right"/>
    </xf>
    <xf numFmtId="44" fontId="9" fillId="0" borderId="8" xfId="12" applyFont="1" applyBorder="1" applyAlignment="1">
      <alignment horizontal="right"/>
    </xf>
    <xf numFmtId="164" fontId="9" fillId="0" borderId="14" xfId="12" applyNumberFormat="1" applyFont="1" applyBorder="1" applyAlignment="1">
      <alignment horizontal="right"/>
    </xf>
    <xf numFmtId="164" fontId="9" fillId="0" borderId="0" xfId="12" applyNumberFormat="1" applyFont="1" applyBorder="1" applyAlignment="1">
      <alignment horizontal="right"/>
    </xf>
    <xf numFmtId="164" fontId="9" fillId="0" borderId="10" xfId="12" applyNumberFormat="1" applyFont="1" applyBorder="1" applyAlignment="1">
      <alignment horizontal="right"/>
    </xf>
    <xf numFmtId="164" fontId="9" fillId="0" borderId="1" xfId="12" applyNumberFormat="1" applyFont="1" applyBorder="1" applyAlignment="1">
      <alignment horizontal="right"/>
    </xf>
    <xf numFmtId="164" fontId="9" fillId="0" borderId="14" xfId="12" applyNumberFormat="1" applyFont="1" applyBorder="1" applyAlignment="1">
      <alignment horizontal="right" vertical="center"/>
    </xf>
    <xf numFmtId="164" fontId="9" fillId="0" borderId="0" xfId="12" applyNumberFormat="1" applyFont="1" applyBorder="1" applyAlignment="1">
      <alignment horizontal="right" vertical="center"/>
    </xf>
    <xf numFmtId="43" fontId="9" fillId="0" borderId="10" xfId="10" applyFont="1" applyBorder="1" applyAlignment="1">
      <alignment horizontal="right"/>
    </xf>
    <xf numFmtId="43" fontId="9" fillId="0" borderId="1" xfId="10" applyFont="1" applyBorder="1" applyAlignment="1">
      <alignment horizontal="right"/>
    </xf>
    <xf numFmtId="43" fontId="9" fillId="7" borderId="14" xfId="10" applyFont="1" applyFill="1" applyBorder="1" applyAlignment="1">
      <alignment horizontal="right"/>
    </xf>
    <xf numFmtId="43" fontId="9" fillId="7" borderId="0" xfId="10" applyFont="1" applyFill="1" applyBorder="1" applyAlignment="1">
      <alignment horizontal="right"/>
    </xf>
    <xf numFmtId="44" fontId="9" fillId="0" borderId="14" xfId="12" applyFont="1" applyBorder="1" applyAlignment="1">
      <alignment horizontal="right"/>
    </xf>
    <xf numFmtId="44" fontId="9" fillId="0" borderId="0" xfId="12" applyFont="1" applyBorder="1" applyAlignment="1">
      <alignment horizontal="right"/>
    </xf>
    <xf numFmtId="166" fontId="9" fillId="0" borderId="14" xfId="7" applyNumberFormat="1" applyFont="1" applyBorder="1" applyAlignment="1">
      <alignment horizontal="right"/>
    </xf>
    <xf numFmtId="166" fontId="9" fillId="0" borderId="0" xfId="7" applyNumberFormat="1" applyFont="1" applyBorder="1" applyAlignment="1">
      <alignment horizontal="right"/>
    </xf>
    <xf numFmtId="166" fontId="9" fillId="0" borderId="14" xfId="10" applyNumberFormat="1" applyFont="1" applyBorder="1" applyAlignment="1">
      <alignment horizontal="right" vertical="center"/>
    </xf>
    <xf numFmtId="166" fontId="9" fillId="0" borderId="0" xfId="10" applyNumberFormat="1" applyFont="1" applyBorder="1" applyAlignment="1">
      <alignment horizontal="right" vertical="center"/>
    </xf>
    <xf numFmtId="2" fontId="4" fillId="6" borderId="1" xfId="3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6" fontId="4" fillId="6" borderId="20" xfId="1" applyNumberFormat="1" applyFont="1" applyFill="1" applyBorder="1" applyAlignment="1"/>
    <xf numFmtId="166" fontId="4" fillId="6" borderId="21" xfId="1" applyNumberFormat="1" applyFont="1" applyFill="1" applyBorder="1" applyAlignment="1"/>
    <xf numFmtId="166" fontId="4" fillId="6" borderId="21" xfId="3" applyNumberFormat="1" applyFont="1" applyFill="1" applyBorder="1" applyAlignment="1"/>
    <xf numFmtId="0" fontId="8" fillId="6" borderId="11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38" fontId="4" fillId="0" borderId="14" xfId="1" applyNumberFormat="1" applyFont="1" applyFill="1" applyBorder="1" applyAlignment="1">
      <alignment horizontal="right"/>
    </xf>
    <xf numFmtId="0" fontId="12" fillId="4" borderId="19" xfId="5" applyFont="1" applyFill="1" applyBorder="1" applyAlignment="1">
      <alignment horizontal="center" vertical="top"/>
    </xf>
    <xf numFmtId="164" fontId="4" fillId="6" borderId="21" xfId="2" applyNumberFormat="1" applyFont="1" applyFill="1" applyBorder="1" applyAlignment="1"/>
    <xf numFmtId="10" fontId="4" fillId="0" borderId="0" xfId="3" applyNumberFormat="1" applyFont="1" applyFill="1" applyAlignment="1">
      <alignment horizontal="left"/>
    </xf>
    <xf numFmtId="0" fontId="18" fillId="0" borderId="0" xfId="0" applyFont="1"/>
    <xf numFmtId="0" fontId="4" fillId="6" borderId="2" xfId="5" applyFont="1" applyFill="1" applyBorder="1" applyAlignment="1">
      <alignment horizontal="center" vertical="top"/>
    </xf>
    <xf numFmtId="38" fontId="4" fillId="0" borderId="5" xfId="1" applyNumberFormat="1" applyFont="1" applyFill="1" applyBorder="1" applyAlignment="1">
      <alignment horizontal="right"/>
    </xf>
    <xf numFmtId="0" fontId="4" fillId="0" borderId="0" xfId="5" applyFont="1" applyAlignment="1">
      <alignment horizontal="left"/>
    </xf>
    <xf numFmtId="0" fontId="19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10" fontId="11" fillId="2" borderId="0" xfId="6" applyNumberFormat="1" applyFont="1" applyAlignment="1">
      <alignment horizontal="center"/>
    </xf>
    <xf numFmtId="0" fontId="4" fillId="6" borderId="21" xfId="1" applyNumberFormat="1" applyFont="1" applyFill="1" applyBorder="1" applyAlignment="1"/>
    <xf numFmtId="9" fontId="4" fillId="8" borderId="33" xfId="3" applyFont="1" applyFill="1" applyBorder="1" applyAlignment="1">
      <alignment horizontal="right"/>
    </xf>
    <xf numFmtId="9" fontId="4" fillId="8" borderId="0" xfId="3" applyFont="1" applyFill="1" applyBorder="1" applyAlignment="1">
      <alignment horizontal="right"/>
    </xf>
    <xf numFmtId="9" fontId="4" fillId="8" borderId="34" xfId="3" applyFont="1" applyFill="1" applyBorder="1" applyAlignment="1">
      <alignment horizontal="right"/>
    </xf>
    <xf numFmtId="0" fontId="20" fillId="0" borderId="0" xfId="0" applyFont="1"/>
    <xf numFmtId="0" fontId="4" fillId="0" borderId="8" xfId="0" applyFont="1" applyBorder="1" applyAlignment="1">
      <alignment horizontal="left"/>
    </xf>
    <xf numFmtId="10" fontId="4" fillId="0" borderId="8" xfId="3" applyNumberFormat="1" applyFont="1" applyFill="1" applyBorder="1" applyAlignment="1">
      <alignment horizontal="center"/>
    </xf>
    <xf numFmtId="164" fontId="13" fillId="0" borderId="6" xfId="2" applyNumberFormat="1" applyFont="1" applyBorder="1" applyAlignment="1">
      <alignment horizontal="center"/>
    </xf>
    <xf numFmtId="9" fontId="3" fillId="0" borderId="0" xfId="0" applyNumberFormat="1" applyFont="1" applyFill="1"/>
    <xf numFmtId="37" fontId="9" fillId="0" borderId="0" xfId="0" applyNumberFormat="1" applyFont="1" applyFill="1" applyAlignment="1">
      <alignment horizontal="center"/>
    </xf>
    <xf numFmtId="9" fontId="9" fillId="0" borderId="0" xfId="3" applyFont="1" applyFill="1" applyAlignment="1">
      <alignment horizontal="center"/>
    </xf>
    <xf numFmtId="0" fontId="4" fillId="0" borderId="0" xfId="5" applyFont="1" applyFill="1" applyBorder="1" applyAlignment="1">
      <alignment horizontal="center" vertical="top"/>
    </xf>
    <xf numFmtId="164" fontId="4" fillId="0" borderId="0" xfId="1" applyNumberFormat="1" applyFont="1" applyFill="1" applyBorder="1" applyAlignment="1"/>
    <xf numFmtId="9" fontId="4" fillId="0" borderId="0" xfId="3" applyFont="1" applyFill="1" applyBorder="1" applyAlignment="1"/>
    <xf numFmtId="43" fontId="4" fillId="0" borderId="0" xfId="1" applyNumberFormat="1" applyFont="1" applyFill="1" applyBorder="1" applyAlignment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10" fontId="11" fillId="0" borderId="0" xfId="6" applyNumberFormat="1" applyFont="1" applyFill="1" applyAlignment="1">
      <alignment horizontal="center"/>
    </xf>
    <xf numFmtId="0" fontId="14" fillId="0" borderId="0" xfId="0" applyFont="1" applyFill="1"/>
    <xf numFmtId="10" fontId="13" fillId="0" borderId="0" xfId="3" applyNumberFormat="1" applyFont="1" applyFill="1" applyAlignment="1">
      <alignment horizontal="center"/>
    </xf>
    <xf numFmtId="166" fontId="11" fillId="0" borderId="0" xfId="6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37" fontId="8" fillId="0" borderId="0" xfId="0" applyNumberFormat="1" applyFont="1" applyAlignment="1">
      <alignment horizontal="center"/>
    </xf>
    <xf numFmtId="166" fontId="4" fillId="6" borderId="0" xfId="1" applyNumberFormat="1" applyFont="1" applyFill="1" applyBorder="1" applyAlignment="1">
      <alignment horizontal="right"/>
    </xf>
    <xf numFmtId="9" fontId="4" fillId="9" borderId="3" xfId="3" applyFont="1" applyFill="1" applyBorder="1" applyAlignment="1">
      <alignment horizontal="right"/>
    </xf>
    <xf numFmtId="9" fontId="4" fillId="6" borderId="5" xfId="3" applyFont="1" applyFill="1" applyBorder="1" applyAlignment="1">
      <alignment horizontal="right"/>
    </xf>
    <xf numFmtId="9" fontId="4" fillId="8" borderId="32" xfId="3" applyFont="1" applyFill="1" applyBorder="1" applyAlignment="1">
      <alignment horizontal="right"/>
    </xf>
    <xf numFmtId="9" fontId="4" fillId="8" borderId="9" xfId="3" applyFont="1" applyFill="1" applyBorder="1" applyAlignment="1">
      <alignment horizontal="right"/>
    </xf>
    <xf numFmtId="9" fontId="4" fillId="8" borderId="31" xfId="3" applyFont="1" applyFill="1" applyBorder="1" applyAlignment="1">
      <alignment horizontal="right"/>
    </xf>
    <xf numFmtId="164" fontId="3" fillId="0" borderId="0" xfId="2" applyNumberFormat="1" applyFont="1"/>
    <xf numFmtId="164" fontId="3" fillId="0" borderId="0" xfId="0" applyNumberFormat="1" applyFont="1"/>
    <xf numFmtId="43" fontId="3" fillId="0" borderId="0" xfId="1" applyFont="1"/>
    <xf numFmtId="164" fontId="4" fillId="6" borderId="0" xfId="2" applyNumberFormat="1" applyFont="1" applyFill="1" applyAlignment="1">
      <alignment horizontal="center"/>
    </xf>
    <xf numFmtId="164" fontId="4" fillId="0" borderId="7" xfId="2" applyNumberFormat="1" applyFont="1" applyBorder="1" applyAlignment="1">
      <alignment horizontal="center"/>
    </xf>
    <xf numFmtId="164" fontId="4" fillId="6" borderId="1" xfId="2" applyNumberFormat="1" applyFont="1" applyFill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64" fontId="13" fillId="6" borderId="0" xfId="2" applyNumberFormat="1" applyFont="1" applyFill="1" applyAlignment="1">
      <alignment horizontal="center"/>
    </xf>
    <xf numFmtId="164" fontId="13" fillId="0" borderId="36" xfId="2" applyNumberFormat="1" applyFont="1" applyFill="1" applyBorder="1" applyAlignment="1">
      <alignment horizontal="center"/>
    </xf>
    <xf numFmtId="164" fontId="13" fillId="0" borderId="0" xfId="2" applyNumberFormat="1" applyFont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13" fillId="0" borderId="0" xfId="2" applyNumberFormat="1" applyFont="1" applyFill="1" applyAlignment="1">
      <alignment horizontal="center"/>
    </xf>
    <xf numFmtId="0" fontId="4" fillId="0" borderId="15" xfId="5" applyFont="1" applyFill="1" applyBorder="1" applyAlignment="1">
      <alignment horizontal="left"/>
    </xf>
    <xf numFmtId="43" fontId="13" fillId="0" borderId="0" xfId="1" applyFont="1" applyFill="1"/>
    <xf numFmtId="166" fontId="4" fillId="0" borderId="37" xfId="1" applyNumberFormat="1" applyFont="1" applyFill="1" applyBorder="1" applyAlignment="1">
      <alignment horizontal="right"/>
    </xf>
    <xf numFmtId="0" fontId="3" fillId="6" borderId="0" xfId="0" applyFont="1" applyFill="1"/>
    <xf numFmtId="0" fontId="23" fillId="6" borderId="0" xfId="0" applyFont="1" applyFill="1"/>
    <xf numFmtId="0" fontId="24" fillId="6" borderId="0" xfId="0" applyFont="1" applyFill="1"/>
    <xf numFmtId="38" fontId="4" fillId="10" borderId="4" xfId="1" applyNumberFormat="1" applyFont="1" applyFill="1" applyBorder="1" applyAlignment="1">
      <alignment horizontal="right"/>
    </xf>
    <xf numFmtId="38" fontId="4" fillId="10" borderId="3" xfId="1" applyNumberFormat="1" applyFont="1" applyFill="1" applyBorder="1" applyAlignment="1">
      <alignment horizontal="right"/>
    </xf>
    <xf numFmtId="164" fontId="4" fillId="0" borderId="8" xfId="2" applyNumberFormat="1" applyFont="1" applyBorder="1" applyAlignment="1">
      <alignment horizontal="center"/>
    </xf>
    <xf numFmtId="166" fontId="4" fillId="0" borderId="14" xfId="1" applyNumberFormat="1" applyFont="1" applyFill="1" applyBorder="1" applyAlignment="1">
      <alignment horizontal="right"/>
    </xf>
    <xf numFmtId="166" fontId="4" fillId="0" borderId="17" xfId="1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0" fontId="13" fillId="0" borderId="15" xfId="5" applyFont="1" applyBorder="1" applyAlignment="1">
      <alignment horizontal="left"/>
    </xf>
    <xf numFmtId="44" fontId="4" fillId="0" borderId="0" xfId="3" applyNumberFormat="1" applyFont="1" applyFill="1" applyBorder="1" applyAlignment="1">
      <alignment horizontal="right"/>
    </xf>
    <xf numFmtId="9" fontId="4" fillId="6" borderId="4" xfId="3" applyFont="1" applyFill="1" applyBorder="1" applyAlignment="1">
      <alignment horizontal="right"/>
    </xf>
    <xf numFmtId="0" fontId="4" fillId="0" borderId="0" xfId="0" applyFont="1" applyBorder="1"/>
    <xf numFmtId="164" fontId="4" fillId="11" borderId="0" xfId="2" applyNumberFormat="1" applyFont="1" applyFill="1"/>
    <xf numFmtId="166" fontId="4" fillId="11" borderId="0" xfId="1" applyNumberFormat="1" applyFont="1" applyFill="1" applyAlignment="1">
      <alignment wrapText="1"/>
    </xf>
    <xf numFmtId="44" fontId="7" fillId="11" borderId="0" xfId="2" applyFont="1" applyFill="1"/>
    <xf numFmtId="37" fontId="4" fillId="0" borderId="0" xfId="0" applyNumberFormat="1" applyFont="1" applyAlignment="1">
      <alignment horizontal="left"/>
    </xf>
    <xf numFmtId="164" fontId="4" fillId="12" borderId="0" xfId="2" applyNumberFormat="1" applyFont="1" applyFill="1"/>
    <xf numFmtId="166" fontId="4" fillId="12" borderId="0" xfId="1" applyNumberFormat="1" applyFont="1" applyFill="1" applyAlignment="1">
      <alignment wrapText="1"/>
    </xf>
    <xf numFmtId="44" fontId="7" fillId="12" borderId="0" xfId="2" applyFont="1" applyFill="1"/>
    <xf numFmtId="43" fontId="4" fillId="0" borderId="0" xfId="1" applyFont="1" applyAlignment="1">
      <alignment horizontal="center"/>
    </xf>
    <xf numFmtId="44" fontId="4" fillId="0" borderId="0" xfId="2" applyFont="1" applyFill="1" applyBorder="1" applyAlignment="1">
      <alignment horizontal="right"/>
    </xf>
    <xf numFmtId="164" fontId="4" fillId="11" borderId="0" xfId="2" applyNumberFormat="1" applyFont="1" applyFill="1" applyBorder="1"/>
    <xf numFmtId="166" fontId="4" fillId="11" borderId="0" xfId="1" applyNumberFormat="1" applyFont="1" applyFill="1" applyBorder="1" applyAlignment="1">
      <alignment wrapText="1"/>
    </xf>
    <xf numFmtId="44" fontId="7" fillId="11" borderId="0" xfId="2" applyFont="1" applyFill="1" applyBorder="1"/>
    <xf numFmtId="164" fontId="4" fillId="12" borderId="0" xfId="2" applyNumberFormat="1" applyFont="1" applyFill="1" applyBorder="1"/>
    <xf numFmtId="166" fontId="4" fillId="12" borderId="0" xfId="1" applyNumberFormat="1" applyFont="1" applyFill="1" applyBorder="1" applyAlignment="1">
      <alignment wrapText="1"/>
    </xf>
    <xf numFmtId="44" fontId="7" fillId="12" borderId="0" xfId="2" applyFont="1" applyFill="1" applyBorder="1"/>
    <xf numFmtId="0" fontId="4" fillId="11" borderId="0" xfId="5" applyFont="1" applyFill="1" applyAlignment="1">
      <alignment horizontal="center"/>
    </xf>
    <xf numFmtId="0" fontId="4" fillId="12" borderId="0" xfId="5" applyFont="1" applyFill="1" applyAlignment="1">
      <alignment horizontal="center"/>
    </xf>
    <xf numFmtId="166" fontId="21" fillId="0" borderId="17" xfId="10" applyNumberFormat="1" applyFont="1" applyBorder="1" applyAlignment="1">
      <alignment horizontal="center" vertical="center" wrapText="1"/>
    </xf>
    <xf numFmtId="166" fontId="21" fillId="0" borderId="16" xfId="10" applyNumberFormat="1" applyFont="1" applyBorder="1" applyAlignment="1">
      <alignment horizontal="center" vertical="center" wrapText="1"/>
    </xf>
    <xf numFmtId="0" fontId="4" fillId="0" borderId="0" xfId="5" applyFont="1" applyAlignment="1">
      <alignment horizontal="left" vertical="top" wrapText="1"/>
    </xf>
    <xf numFmtId="0" fontId="4" fillId="0" borderId="5" xfId="5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3" xfId="5" applyFont="1" applyBorder="1" applyAlignment="1">
      <alignment horizontal="left"/>
    </xf>
    <xf numFmtId="38" fontId="25" fillId="0" borderId="35" xfId="1" applyNumberFormat="1" applyFont="1" applyFill="1" applyBorder="1" applyAlignment="1">
      <alignment horizontal="center" vertical="center" wrapText="1"/>
    </xf>
    <xf numFmtId="38" fontId="25" fillId="0" borderId="17" xfId="1" applyNumberFormat="1" applyFont="1" applyFill="1" applyBorder="1" applyAlignment="1">
      <alignment horizontal="center" vertical="center" wrapText="1"/>
    </xf>
    <xf numFmtId="38" fontId="25" fillId="0" borderId="16" xfId="1" applyNumberFormat="1" applyFont="1" applyFill="1" applyBorder="1" applyAlignment="1">
      <alignment horizontal="center" vertical="center" wrapText="1"/>
    </xf>
    <xf numFmtId="164" fontId="4" fillId="6" borderId="23" xfId="2" applyNumberFormat="1" applyFont="1" applyFill="1" applyBorder="1" applyAlignment="1">
      <alignment horizontal="center"/>
    </xf>
    <xf numFmtId="164" fontId="4" fillId="6" borderId="22" xfId="2" applyNumberFormat="1" applyFont="1" applyFill="1" applyBorder="1" applyAlignment="1">
      <alignment horizontal="center"/>
    </xf>
    <xf numFmtId="164" fontId="4" fillId="6" borderId="30" xfId="2" applyNumberFormat="1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0" fontId="4" fillId="6" borderId="26" xfId="10" applyNumberFormat="1" applyFont="1" applyFill="1" applyBorder="1" applyAlignment="1">
      <alignment horizontal="center"/>
    </xf>
    <xf numFmtId="170" fontId="4" fillId="6" borderId="25" xfId="10" applyNumberFormat="1" applyFont="1" applyFill="1" applyBorder="1" applyAlignment="1">
      <alignment horizontal="center"/>
    </xf>
    <xf numFmtId="170" fontId="4" fillId="6" borderId="24" xfId="10" applyNumberFormat="1" applyFont="1" applyFill="1" applyBorder="1" applyAlignment="1">
      <alignment horizontal="center"/>
    </xf>
    <xf numFmtId="164" fontId="4" fillId="6" borderId="26" xfId="2" applyNumberFormat="1" applyFont="1" applyFill="1" applyBorder="1" applyAlignment="1">
      <alignment horizontal="center"/>
    </xf>
    <xf numFmtId="164" fontId="4" fillId="6" borderId="25" xfId="2" applyNumberFormat="1" applyFont="1" applyFill="1" applyBorder="1" applyAlignment="1">
      <alignment horizontal="center"/>
    </xf>
    <xf numFmtId="164" fontId="4" fillId="6" borderId="24" xfId="2" applyNumberFormat="1" applyFont="1" applyFill="1" applyBorder="1" applyAlignment="1">
      <alignment horizontal="center"/>
    </xf>
    <xf numFmtId="1" fontId="4" fillId="6" borderId="29" xfId="5" applyNumberFormat="1" applyFont="1" applyFill="1" applyBorder="1" applyAlignment="1">
      <alignment horizontal="center"/>
    </xf>
    <xf numFmtId="1" fontId="4" fillId="6" borderId="28" xfId="5" applyNumberFormat="1" applyFont="1" applyFill="1" applyBorder="1" applyAlignment="1">
      <alignment horizontal="center"/>
    </xf>
    <xf numFmtId="1" fontId="4" fillId="6" borderId="27" xfId="5" applyNumberFormat="1" applyFont="1" applyFill="1" applyBorder="1" applyAlignment="1">
      <alignment horizontal="center"/>
    </xf>
    <xf numFmtId="166" fontId="4" fillId="6" borderId="26" xfId="10" applyNumberFormat="1" applyFont="1" applyFill="1" applyBorder="1" applyAlignment="1">
      <alignment horizontal="center"/>
    </xf>
    <xf numFmtId="166" fontId="4" fillId="6" borderId="25" xfId="10" applyNumberFormat="1" applyFont="1" applyFill="1" applyBorder="1" applyAlignment="1">
      <alignment horizontal="center"/>
    </xf>
    <xf numFmtId="166" fontId="4" fillId="6" borderId="24" xfId="10" applyNumberFormat="1" applyFont="1" applyFill="1" applyBorder="1" applyAlignment="1">
      <alignment horizontal="center"/>
    </xf>
  </cellXfs>
  <cellStyles count="25">
    <cellStyle name="60% - Accent4 2" xfId="6" xr:uid="{55293145-2B8B-404F-89EF-E347F3D32690}"/>
    <cellStyle name="Comma" xfId="1" builtinId="3"/>
    <cellStyle name="Comma 10" xfId="7" xr:uid="{E60B05CE-3CA8-4AF3-8E05-365982463FD8}"/>
    <cellStyle name="Comma 2" xfId="10" xr:uid="{EB7E0DDF-864C-4757-98F4-0E7C4D046CC8}"/>
    <cellStyle name="Comma 3" xfId="17" xr:uid="{206CC30F-5328-485C-993F-EA13C787C3EE}"/>
    <cellStyle name="Comma 3 4" xfId="23" xr:uid="{7620A8C1-19AF-4DAF-937A-063367DC93BE}"/>
    <cellStyle name="Comma 4" xfId="20" xr:uid="{E722FF2E-1043-482D-AB85-318057AC5ABC}"/>
    <cellStyle name="Comma 7 2" xfId="8" xr:uid="{F5D6E508-47C8-4375-B0CE-39EB7E21AE2A}"/>
    <cellStyle name="Comma 8 2" xfId="9" xr:uid="{A0909A4D-8E21-40F6-BC74-92D11506457A}"/>
    <cellStyle name="Currency" xfId="2" builtinId="4"/>
    <cellStyle name="Currency 2" xfId="12" xr:uid="{EB0B8B43-0F60-4C17-A711-65F0950B16DE}"/>
    <cellStyle name="Currency 2 2" xfId="14" xr:uid="{67CBE058-5DC5-4AA8-9727-DEF2454AF436}"/>
    <cellStyle name="Currency 3" xfId="18" xr:uid="{90BA4AF2-66DC-47D2-B774-355C5366DF86}"/>
    <cellStyle name="Currency 9" xfId="24" xr:uid="{1E5238C1-5F05-478A-A005-8A9C4F95FA96}"/>
    <cellStyle name="Normal" xfId="0" builtinId="0"/>
    <cellStyle name="Normal 11 2" xfId="4" xr:uid="{2FB8671B-F159-435A-84BC-933688A1DD54}"/>
    <cellStyle name="Normal 2" xfId="13" xr:uid="{B1800835-BD69-4EBC-B04C-5C29C59D253A}"/>
    <cellStyle name="Normal 2 2" xfId="15" xr:uid="{B983D81D-A799-4ADF-A1D1-AE6CA053B673}"/>
    <cellStyle name="Normal 2 5" xfId="22" xr:uid="{4079B274-70F7-49AD-8696-0C07D6EE9808}"/>
    <cellStyle name="Normal 3" xfId="16" xr:uid="{6B31D5AF-B2C5-429F-998A-DED8C8E5A8A7}"/>
    <cellStyle name="Normal 3 4" xfId="11" xr:uid="{C798054B-B09F-401C-B426-00344FD321B1}"/>
    <cellStyle name="Normal 78" xfId="21" xr:uid="{2E891AF2-630A-4E82-942F-4F9EB661FA92}"/>
    <cellStyle name="Normal_FINAL of ROI VANCE" xfId="5" xr:uid="{E663E017-E2D4-45D3-B9FB-9487B6D595AE}"/>
    <cellStyle name="Percent" xfId="3" builtinId="5"/>
    <cellStyle name="Percent 2" xfId="19" xr:uid="{06679FD9-BFE4-4288-A8E3-C1179262B230}"/>
  </cellStyles>
  <dxfs count="0"/>
  <tableStyles count="1" defaultTableStyle="TableStyleMedium2" defaultPivotStyle="PivotStyleLight16">
    <tableStyle name="Invisible" pivot="0" table="0" count="0" xr9:uid="{47C5741B-A118-4048-A322-F429561E1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L%20Backup\FY11%20Budgets\Capital%20Submission%20Worksheet%20FY11%20WC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apital Request Instructions"/>
      <sheetName val="Routine Capital Requests"/>
      <sheetName val="Major Capital  Requests"/>
      <sheetName val="Major Capital ROI"/>
      <sheetName val="Dropboxes - Leave Al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1) Safety</v>
          </cell>
        </row>
        <row r="2">
          <cell r="A2" t="str">
            <v>2) Required for operations</v>
          </cell>
        </row>
        <row r="3">
          <cell r="A3" t="str">
            <v>3) Required for new faculty</v>
          </cell>
        </row>
        <row r="4">
          <cell r="A4" t="str">
            <v>4) ROI within 1 year</v>
          </cell>
        </row>
        <row r="5">
          <cell r="A5" t="str">
            <v>5) Space</v>
          </cell>
        </row>
        <row r="6">
          <cell r="A6" t="str">
            <v>6) All others</v>
          </cell>
        </row>
        <row r="24">
          <cell r="A24" t="str">
            <v>New</v>
          </cell>
        </row>
        <row r="25">
          <cell r="A25" t="str">
            <v>Replacement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FD08-4CEB-4BB9-B1A7-7878F90CAA34}">
  <sheetPr>
    <tabColor rgb="FFFFC000"/>
    <pageSetUpPr fitToPage="1"/>
  </sheetPr>
  <dimension ref="A1:M106"/>
  <sheetViews>
    <sheetView showGridLines="0" tabSelected="1" topLeftCell="A64" zoomScale="80" zoomScaleNormal="80" workbookViewId="0">
      <selection activeCell="G104" sqref="G104"/>
    </sheetView>
  </sheetViews>
  <sheetFormatPr defaultColWidth="9.140625" defaultRowHeight="12.75"/>
  <cols>
    <col min="1" max="1" width="4.28515625" style="4" customWidth="1"/>
    <col min="2" max="2" width="2" style="4" customWidth="1"/>
    <col min="3" max="3" width="49.42578125" style="5" customWidth="1"/>
    <col min="4" max="4" width="17.85546875" style="4" customWidth="1"/>
    <col min="5" max="5" width="22" style="3" customWidth="1"/>
    <col min="6" max="6" width="17" style="3" bestFit="1" customWidth="1"/>
    <col min="7" max="7" width="20.28515625" style="3" customWidth="1"/>
    <col min="8" max="8" width="18.140625" style="3" customWidth="1"/>
    <col min="9" max="9" width="12.28515625" style="2" bestFit="1" customWidth="1"/>
    <col min="10" max="10" width="13.7109375" style="1" customWidth="1"/>
    <col min="11" max="11" width="19.7109375" style="1" customWidth="1"/>
    <col min="12" max="12" width="14.42578125" style="1" customWidth="1"/>
    <col min="13" max="13" width="14" style="1" customWidth="1"/>
    <col min="14" max="16384" width="9.140625" style="1"/>
  </cols>
  <sheetData>
    <row r="1" spans="1:13" ht="18.75" customHeight="1">
      <c r="A1" s="4">
        <v>1</v>
      </c>
      <c r="C1" s="64" t="s">
        <v>119</v>
      </c>
      <c r="D1" s="30" t="s">
        <v>81</v>
      </c>
      <c r="E1" s="63"/>
      <c r="F1" s="204"/>
      <c r="G1" s="205"/>
      <c r="H1" s="205"/>
      <c r="I1" s="206"/>
      <c r="K1" s="152" t="s">
        <v>95</v>
      </c>
      <c r="L1" s="153"/>
      <c r="M1" s="151"/>
    </row>
    <row r="2" spans="1:13">
      <c r="A2" s="4">
        <f t="shared" ref="A2:A68" si="0">+A1+1</f>
        <v>2</v>
      </c>
      <c r="C2" s="62"/>
      <c r="D2" s="4" t="s">
        <v>80</v>
      </c>
      <c r="E2" s="61"/>
      <c r="F2" s="207"/>
      <c r="G2" s="208"/>
      <c r="H2" s="208"/>
      <c r="I2" s="209"/>
    </row>
    <row r="3" spans="1:13">
      <c r="A3" s="4">
        <f t="shared" si="0"/>
        <v>3</v>
      </c>
      <c r="C3" s="93" t="s">
        <v>87</v>
      </c>
      <c r="D3" s="4" t="s">
        <v>108</v>
      </c>
      <c r="E3" s="61"/>
      <c r="F3" s="207"/>
      <c r="G3" s="208"/>
      <c r="H3" s="208"/>
      <c r="I3" s="209"/>
    </row>
    <row r="4" spans="1:13">
      <c r="A4" s="4">
        <f t="shared" si="0"/>
        <v>4</v>
      </c>
      <c r="C4" s="93" t="s">
        <v>79</v>
      </c>
      <c r="D4" s="4" t="s">
        <v>78</v>
      </c>
      <c r="E4" s="61"/>
      <c r="F4" s="207"/>
      <c r="G4" s="208"/>
      <c r="H4" s="208"/>
      <c r="I4" s="209"/>
    </row>
    <row r="5" spans="1:13">
      <c r="A5" s="4">
        <f t="shared" si="0"/>
        <v>5</v>
      </c>
      <c r="C5" s="93" t="s">
        <v>86</v>
      </c>
      <c r="D5" s="4" t="s">
        <v>77</v>
      </c>
      <c r="E5" s="61"/>
      <c r="F5" s="207"/>
      <c r="G5" s="208"/>
      <c r="H5" s="208"/>
      <c r="I5" s="209"/>
    </row>
    <row r="6" spans="1:13">
      <c r="A6" s="4">
        <f t="shared" si="0"/>
        <v>6</v>
      </c>
      <c r="C6" s="93"/>
      <c r="D6" s="163" t="s">
        <v>76</v>
      </c>
      <c r="E6" s="61"/>
      <c r="F6" s="198"/>
      <c r="G6" s="199"/>
      <c r="H6" s="199"/>
      <c r="I6" s="200"/>
    </row>
    <row r="7" spans="1:13">
      <c r="A7" s="4">
        <f t="shared" si="0"/>
        <v>7</v>
      </c>
      <c r="C7" s="93"/>
      <c r="D7" s="163" t="s">
        <v>113</v>
      </c>
      <c r="E7" s="61"/>
      <c r="F7" s="201"/>
      <c r="G7" s="202"/>
      <c r="H7" s="202"/>
      <c r="I7" s="203"/>
    </row>
    <row r="8" spans="1:13">
      <c r="A8" s="4">
        <f t="shared" si="0"/>
        <v>8</v>
      </c>
      <c r="C8" s="92"/>
      <c r="D8" s="28" t="s">
        <v>112</v>
      </c>
      <c r="E8" s="60"/>
      <c r="F8" s="190"/>
      <c r="G8" s="191"/>
      <c r="H8" s="191"/>
      <c r="I8" s="192"/>
    </row>
    <row r="9" spans="1:13">
      <c r="A9" s="4">
        <f t="shared" si="0"/>
        <v>9</v>
      </c>
      <c r="C9" s="59"/>
      <c r="E9" s="3" t="s">
        <v>85</v>
      </c>
      <c r="F9" s="58"/>
      <c r="G9" s="58"/>
      <c r="H9" s="58"/>
    </row>
    <row r="10" spans="1:13">
      <c r="A10" s="4">
        <f t="shared" si="0"/>
        <v>10</v>
      </c>
      <c r="C10" s="53" t="s">
        <v>75</v>
      </c>
      <c r="D10" s="57"/>
      <c r="E10" s="99" t="s">
        <v>88</v>
      </c>
      <c r="F10" s="117"/>
    </row>
    <row r="11" spans="1:13" ht="12" customHeight="1">
      <c r="A11" s="4">
        <f t="shared" si="0"/>
        <v>11</v>
      </c>
      <c r="C11" s="35" t="s">
        <v>74</v>
      </c>
      <c r="D11" s="56"/>
      <c r="E11" s="106"/>
      <c r="F11" s="50"/>
      <c r="I11" s="3"/>
      <c r="J11" s="2"/>
    </row>
    <row r="12" spans="1:13">
      <c r="A12" s="4">
        <f t="shared" si="0"/>
        <v>12</v>
      </c>
      <c r="C12" s="35" t="s">
        <v>73</v>
      </c>
      <c r="D12" s="56"/>
      <c r="E12" s="90"/>
      <c r="F12" s="50"/>
      <c r="H12" s="97"/>
      <c r="I12" s="3"/>
      <c r="J12" s="2"/>
    </row>
    <row r="13" spans="1:13">
      <c r="A13" s="4">
        <f t="shared" si="0"/>
        <v>13</v>
      </c>
      <c r="C13" s="35" t="s">
        <v>72</v>
      </c>
      <c r="D13" s="56"/>
      <c r="E13" s="91"/>
      <c r="F13" s="50"/>
      <c r="G13" s="127"/>
      <c r="J13" s="1" t="s">
        <v>96</v>
      </c>
    </row>
    <row r="14" spans="1:13">
      <c r="A14" s="4">
        <f t="shared" si="0"/>
        <v>14</v>
      </c>
      <c r="C14" s="35" t="s">
        <v>71</v>
      </c>
      <c r="D14" s="56"/>
      <c r="E14" s="96"/>
      <c r="F14" s="118"/>
    </row>
    <row r="15" spans="1:13">
      <c r="A15" s="4">
        <f t="shared" si="0"/>
        <v>15</v>
      </c>
      <c r="C15" s="35" t="s">
        <v>70</v>
      </c>
      <c r="D15" s="56"/>
      <c r="E15" s="96"/>
      <c r="F15" s="118"/>
      <c r="G15" s="128"/>
    </row>
    <row r="16" spans="1:13">
      <c r="A16" s="4">
        <f t="shared" si="0"/>
        <v>16</v>
      </c>
      <c r="C16" s="35" t="s">
        <v>69</v>
      </c>
      <c r="D16" s="56"/>
      <c r="E16" s="55" t="e">
        <f>E15/E14</f>
        <v>#DIV/0!</v>
      </c>
      <c r="F16" s="119"/>
      <c r="G16" s="129"/>
    </row>
    <row r="17" spans="1:11">
      <c r="A17" s="4">
        <f t="shared" si="0"/>
        <v>17</v>
      </c>
      <c r="C17" s="35" t="s">
        <v>84</v>
      </c>
      <c r="D17" s="56"/>
      <c r="E17" s="90"/>
      <c r="F17" s="120"/>
    </row>
    <row r="18" spans="1:11">
      <c r="A18" s="4">
        <f t="shared" si="0"/>
        <v>18</v>
      </c>
      <c r="C18" s="29" t="s">
        <v>68</v>
      </c>
      <c r="D18" s="54"/>
      <c r="E18" s="89"/>
      <c r="F18" s="50"/>
      <c r="G18" s="115"/>
      <c r="H18" s="116"/>
    </row>
    <row r="19" spans="1:11">
      <c r="A19" s="4">
        <f t="shared" si="0"/>
        <v>19</v>
      </c>
      <c r="C19" s="4"/>
      <c r="E19" s="4"/>
      <c r="F19" s="4"/>
      <c r="G19" s="4"/>
    </row>
    <row r="20" spans="1:11">
      <c r="A20" s="4">
        <f t="shared" si="0"/>
        <v>20</v>
      </c>
      <c r="C20" s="53" t="s">
        <v>67</v>
      </c>
      <c r="D20" s="53"/>
      <c r="E20" s="95" t="s">
        <v>0</v>
      </c>
      <c r="F20" s="95" t="s">
        <v>1</v>
      </c>
      <c r="G20" s="95" t="s">
        <v>111</v>
      </c>
      <c r="H20" s="95" t="s">
        <v>37</v>
      </c>
      <c r="I20" s="52"/>
    </row>
    <row r="21" spans="1:11" ht="15" customHeight="1">
      <c r="A21" s="4">
        <f t="shared" si="0"/>
        <v>21</v>
      </c>
      <c r="C21" s="35" t="s">
        <v>66</v>
      </c>
      <c r="D21" s="101"/>
      <c r="E21" s="130"/>
      <c r="F21" s="130"/>
      <c r="G21" s="130"/>
      <c r="H21" s="158">
        <f>SUM(E21:G21)</f>
        <v>0</v>
      </c>
      <c r="I21" s="187" t="s">
        <v>89</v>
      </c>
      <c r="J21" s="193" t="s">
        <v>107</v>
      </c>
      <c r="K21" s="194"/>
    </row>
    <row r="22" spans="1:11" s="98" customFormat="1" ht="15" customHeight="1">
      <c r="A22" s="4">
        <f t="shared" si="0"/>
        <v>22</v>
      </c>
      <c r="B22" s="4"/>
      <c r="C22" s="35" t="s">
        <v>65</v>
      </c>
      <c r="D22" s="101"/>
      <c r="E22" s="130"/>
      <c r="F22" s="130"/>
      <c r="G22" s="130"/>
      <c r="H22" s="158">
        <f>SUM(E22:G22)</f>
        <v>0</v>
      </c>
      <c r="I22" s="188"/>
      <c r="J22" s="193"/>
      <c r="K22" s="194"/>
    </row>
    <row r="23" spans="1:11" ht="15" customHeight="1">
      <c r="A23" s="4">
        <f t="shared" si="0"/>
        <v>23</v>
      </c>
      <c r="C23" s="35" t="s">
        <v>64</v>
      </c>
      <c r="D23" s="101"/>
      <c r="E23" s="130"/>
      <c r="F23" s="130"/>
      <c r="G23" s="130"/>
      <c r="H23" s="158">
        <f>SUM(E23:G23)</f>
        <v>0</v>
      </c>
      <c r="I23" s="188"/>
      <c r="J23" s="193"/>
      <c r="K23" s="194"/>
    </row>
    <row r="24" spans="1:11" s="110" customFormat="1" ht="15" customHeight="1">
      <c r="A24" s="4">
        <f t="shared" si="0"/>
        <v>24</v>
      </c>
      <c r="B24" s="4"/>
      <c r="C24" s="35" t="s">
        <v>103</v>
      </c>
      <c r="D24" s="101"/>
      <c r="E24" s="18">
        <f>($E$14*E26)</f>
        <v>0</v>
      </c>
      <c r="F24" s="18">
        <f>($E$14*F26)</f>
        <v>0</v>
      </c>
      <c r="G24" s="18">
        <f>($E$14*G26)</f>
        <v>0</v>
      </c>
      <c r="H24" s="49">
        <f>SUM(E24:G24)</f>
        <v>0</v>
      </c>
      <c r="I24" s="188"/>
    </row>
    <row r="25" spans="1:11" ht="15.75" customHeight="1">
      <c r="A25" s="4">
        <f t="shared" si="0"/>
        <v>25</v>
      </c>
      <c r="C25" s="35" t="s">
        <v>104</v>
      </c>
      <c r="D25" s="101"/>
      <c r="E25" s="18" t="e">
        <f>+E24*$E$16</f>
        <v>#DIV/0!</v>
      </c>
      <c r="F25" s="18" t="e">
        <f>+F24*$E$16</f>
        <v>#DIV/0!</v>
      </c>
      <c r="G25" s="18" t="e">
        <f>+G24*$E$16</f>
        <v>#DIV/0!</v>
      </c>
      <c r="H25" s="49" t="e">
        <f>SUM(E25:G25)</f>
        <v>#DIV/0!</v>
      </c>
      <c r="I25" s="188"/>
      <c r="J25" s="114"/>
    </row>
    <row r="26" spans="1:11" ht="15.75" customHeight="1" thickBot="1">
      <c r="A26" s="4">
        <f t="shared" si="0"/>
        <v>26</v>
      </c>
      <c r="C26" s="148" t="s">
        <v>100</v>
      </c>
      <c r="D26" s="101"/>
      <c r="E26" s="88">
        <f>E18*E34*E30</f>
        <v>0</v>
      </c>
      <c r="F26" s="88">
        <f>IF((G37*F34)&lt;(E18*F34*F30),(E18*F34*F30),(G37*F34))</f>
        <v>0</v>
      </c>
      <c r="G26" s="150">
        <f>IF((H37*G34)&lt;(E18*G34),(E18*G34),(H37*G34))</f>
        <v>0</v>
      </c>
      <c r="H26" s="157">
        <f>+SUM(E26:G26)</f>
        <v>0</v>
      </c>
      <c r="I26" s="188"/>
      <c r="J26" s="114"/>
    </row>
    <row r="27" spans="1:11" ht="15" customHeight="1" thickBot="1">
      <c r="A27" s="4">
        <f t="shared" si="0"/>
        <v>27</v>
      </c>
      <c r="C27" s="35" t="s">
        <v>101</v>
      </c>
      <c r="D27" s="101"/>
      <c r="E27" s="100">
        <f>+E18*E30</f>
        <v>0</v>
      </c>
      <c r="F27" s="154">
        <f>IF(G37&gt;E18*F30,G37,E18*F30)</f>
        <v>0</v>
      </c>
      <c r="G27" s="155">
        <f>IF(H37&gt;E18,H37,E18)</f>
        <v>0</v>
      </c>
      <c r="H27" s="94">
        <f>+SUM(E27:G27)</f>
        <v>0</v>
      </c>
      <c r="I27" s="188"/>
      <c r="J27" s="102"/>
    </row>
    <row r="28" spans="1:11">
      <c r="A28" s="4">
        <f t="shared" si="0"/>
        <v>28</v>
      </c>
      <c r="B28" s="32"/>
      <c r="C28" s="48" t="s">
        <v>63</v>
      </c>
      <c r="D28" s="41"/>
      <c r="E28" s="172" t="e">
        <f>+E25/E26</f>
        <v>#DIV/0!</v>
      </c>
      <c r="F28" s="172" t="e">
        <f t="shared" ref="F28:G28" si="1">+F25/F26</f>
        <v>#DIV/0!</v>
      </c>
      <c r="G28" s="172" t="e">
        <f t="shared" si="1"/>
        <v>#DIV/0!</v>
      </c>
      <c r="H28" s="47" t="e">
        <f>SUM(E28:G28)</f>
        <v>#DIV/0!</v>
      </c>
      <c r="I28" s="188"/>
    </row>
    <row r="29" spans="1:11" ht="13.5" thickBot="1">
      <c r="A29" s="4">
        <f t="shared" si="0"/>
        <v>29</v>
      </c>
      <c r="B29" s="32"/>
      <c r="C29" s="48" t="s">
        <v>62</v>
      </c>
      <c r="D29" s="41"/>
      <c r="E29" s="161" t="e">
        <f>$D93*E25</f>
        <v>#DIV/0!</v>
      </c>
      <c r="F29" s="87" t="e">
        <f>$D93*F25</f>
        <v>#DIV/0!</v>
      </c>
      <c r="G29" s="87" t="e">
        <f>$D93*G25</f>
        <v>#DIV/0!</v>
      </c>
      <c r="H29" s="47"/>
      <c r="I29" s="188"/>
    </row>
    <row r="30" spans="1:11" ht="13.5" thickBot="1">
      <c r="A30" s="4">
        <f t="shared" si="0"/>
        <v>30</v>
      </c>
      <c r="B30" s="32"/>
      <c r="C30" s="35" t="s">
        <v>61</v>
      </c>
      <c r="D30" s="101"/>
      <c r="E30" s="132"/>
      <c r="F30" s="162"/>
      <c r="G30" s="131"/>
      <c r="H30" s="94"/>
      <c r="I30" s="188"/>
      <c r="J30" s="98"/>
    </row>
    <row r="31" spans="1:11">
      <c r="A31" s="4">
        <f t="shared" si="0"/>
        <v>31</v>
      </c>
      <c r="B31" s="32"/>
      <c r="C31" s="160" t="s">
        <v>102</v>
      </c>
      <c r="D31" s="101"/>
      <c r="E31" s="107" t="e">
        <f>+E27/($G37)</f>
        <v>#DIV/0!</v>
      </c>
      <c r="F31" s="108" t="e">
        <f>+F27/($G37)</f>
        <v>#DIV/0!</v>
      </c>
      <c r="G31" s="109" t="e">
        <f>+G27/($G37)</f>
        <v>#DIV/0!</v>
      </c>
      <c r="H31" s="94"/>
      <c r="I31" s="188"/>
    </row>
    <row r="32" spans="1:11" ht="13.5" thickBot="1">
      <c r="A32" s="4">
        <f t="shared" si="0"/>
        <v>32</v>
      </c>
      <c r="B32" s="32"/>
      <c r="C32" s="35" t="s">
        <v>83</v>
      </c>
      <c r="D32" s="101"/>
      <c r="E32" s="133" t="e">
        <f>(E63)/($G$44)</f>
        <v>#DIV/0!</v>
      </c>
      <c r="F32" s="134" t="e">
        <f>(F63)/($G$44)</f>
        <v>#DIV/0!</v>
      </c>
      <c r="G32" s="135" t="e">
        <f>(G63)/($G$44)</f>
        <v>#DIV/0!</v>
      </c>
      <c r="H32" s="94"/>
      <c r="I32" s="188"/>
    </row>
    <row r="33" spans="1:10">
      <c r="A33" s="4">
        <f t="shared" si="0"/>
        <v>33</v>
      </c>
      <c r="B33" s="32"/>
      <c r="C33" s="35" t="s">
        <v>60</v>
      </c>
      <c r="D33" s="101"/>
      <c r="E33" s="159" t="e">
        <f>E27/E21</f>
        <v>#DIV/0!</v>
      </c>
      <c r="F33" s="159" t="e">
        <f>F26/F21</f>
        <v>#DIV/0!</v>
      </c>
      <c r="G33" s="159" t="e">
        <f>G26/G21</f>
        <v>#DIV/0!</v>
      </c>
      <c r="H33" s="46"/>
      <c r="I33" s="188"/>
    </row>
    <row r="34" spans="1:10">
      <c r="A34" s="4">
        <f t="shared" si="0"/>
        <v>34</v>
      </c>
      <c r="B34" s="41"/>
      <c r="C34" s="29" t="s">
        <v>105</v>
      </c>
      <c r="D34" s="45"/>
      <c r="E34" s="86"/>
      <c r="F34" s="86"/>
      <c r="G34" s="86"/>
      <c r="H34" s="44"/>
      <c r="I34" s="189"/>
    </row>
    <row r="35" spans="1:10">
      <c r="A35" s="4">
        <f t="shared" si="0"/>
        <v>35</v>
      </c>
      <c r="B35" s="32"/>
      <c r="C35" s="4"/>
      <c r="E35" s="4"/>
      <c r="F35" s="4"/>
      <c r="G35" s="4"/>
      <c r="H35" s="43"/>
      <c r="I35" s="42"/>
    </row>
    <row r="36" spans="1:10">
      <c r="A36" s="4">
        <f t="shared" si="0"/>
        <v>36</v>
      </c>
      <c r="B36" s="41"/>
      <c r="C36" s="40" t="s">
        <v>59</v>
      </c>
      <c r="D36" s="40" t="s">
        <v>58</v>
      </c>
      <c r="E36" s="39" t="s">
        <v>57</v>
      </c>
      <c r="F36" s="39" t="s">
        <v>56</v>
      </c>
      <c r="G36" s="39" t="s">
        <v>55</v>
      </c>
      <c r="H36" s="39" t="s">
        <v>54</v>
      </c>
      <c r="I36" s="38" t="s">
        <v>53</v>
      </c>
      <c r="J36" s="38"/>
    </row>
    <row r="37" spans="1:10">
      <c r="A37" s="4">
        <f t="shared" si="0"/>
        <v>37</v>
      </c>
      <c r="B37" s="32"/>
      <c r="C37" s="37" t="s">
        <v>52</v>
      </c>
      <c r="D37" s="36" t="s">
        <v>44</v>
      </c>
      <c r="E37" s="85"/>
      <c r="F37" s="85"/>
      <c r="G37" s="85"/>
      <c r="H37" s="85"/>
      <c r="I37" s="84"/>
      <c r="J37" s="181" t="s">
        <v>106</v>
      </c>
    </row>
    <row r="38" spans="1:10">
      <c r="A38" s="4">
        <f t="shared" si="0"/>
        <v>38</v>
      </c>
      <c r="B38" s="32"/>
      <c r="C38" s="35" t="s">
        <v>82</v>
      </c>
      <c r="D38" s="101" t="s">
        <v>44</v>
      </c>
      <c r="E38" s="83"/>
      <c r="F38" s="83"/>
      <c r="G38" s="83"/>
      <c r="H38" s="83"/>
      <c r="I38" s="82"/>
      <c r="J38" s="181"/>
    </row>
    <row r="39" spans="1:10">
      <c r="A39" s="4">
        <f t="shared" si="0"/>
        <v>39</v>
      </c>
      <c r="B39" s="32"/>
      <c r="C39" s="35" t="s">
        <v>51</v>
      </c>
      <c r="D39" s="101" t="s">
        <v>44</v>
      </c>
      <c r="E39" s="81"/>
      <c r="F39" s="81"/>
      <c r="G39" s="81"/>
      <c r="H39" s="81"/>
      <c r="I39" s="80"/>
      <c r="J39" s="181"/>
    </row>
    <row r="40" spans="1:10">
      <c r="A40" s="4">
        <f t="shared" si="0"/>
        <v>40</v>
      </c>
      <c r="B40" s="32"/>
      <c r="C40" s="35" t="s">
        <v>50</v>
      </c>
      <c r="D40" s="101" t="s">
        <v>44</v>
      </c>
      <c r="E40" s="81"/>
      <c r="F40" s="81"/>
      <c r="G40" s="81"/>
      <c r="H40" s="81"/>
      <c r="I40" s="80"/>
      <c r="J40" s="181"/>
    </row>
    <row r="41" spans="1:10">
      <c r="A41" s="4">
        <f t="shared" si="0"/>
        <v>41</v>
      </c>
      <c r="B41" s="32"/>
      <c r="C41" s="35" t="s">
        <v>49</v>
      </c>
      <c r="D41" s="101" t="s">
        <v>44</v>
      </c>
      <c r="E41" s="79"/>
      <c r="F41" s="79"/>
      <c r="G41" s="79"/>
      <c r="H41" s="79"/>
      <c r="I41" s="78"/>
      <c r="J41" s="181"/>
    </row>
    <row r="42" spans="1:10">
      <c r="A42" s="4">
        <f t="shared" si="0"/>
        <v>42</v>
      </c>
      <c r="B42" s="32"/>
      <c r="C42" s="35" t="s">
        <v>48</v>
      </c>
      <c r="D42" s="101" t="s">
        <v>44</v>
      </c>
      <c r="E42" s="77"/>
      <c r="F42" s="77"/>
      <c r="G42" s="77"/>
      <c r="H42" s="77"/>
      <c r="I42" s="76"/>
      <c r="J42" s="181"/>
    </row>
    <row r="43" spans="1:10">
      <c r="A43" s="4">
        <f t="shared" si="0"/>
        <v>43</v>
      </c>
      <c r="B43" s="32"/>
      <c r="C43" s="31" t="s">
        <v>47</v>
      </c>
      <c r="D43" s="30" t="s">
        <v>44</v>
      </c>
      <c r="E43" s="75"/>
      <c r="F43" s="75"/>
      <c r="G43" s="75"/>
      <c r="H43" s="75"/>
      <c r="I43" s="74"/>
      <c r="J43" s="181"/>
    </row>
    <row r="44" spans="1:10">
      <c r="A44" s="4">
        <f t="shared" si="0"/>
        <v>44</v>
      </c>
      <c r="B44" s="32"/>
      <c r="C44" s="33" t="s">
        <v>46</v>
      </c>
      <c r="D44" s="4" t="s">
        <v>44</v>
      </c>
      <c r="E44" s="75"/>
      <c r="F44" s="75"/>
      <c r="G44" s="75"/>
      <c r="H44" s="75"/>
      <c r="I44" s="74"/>
      <c r="J44" s="181"/>
    </row>
    <row r="45" spans="1:10">
      <c r="A45" s="4">
        <f t="shared" si="0"/>
        <v>45</v>
      </c>
      <c r="B45" s="32"/>
      <c r="C45" s="34" t="s">
        <v>45</v>
      </c>
      <c r="D45" s="28" t="s">
        <v>44</v>
      </c>
      <c r="E45" s="73"/>
      <c r="F45" s="73"/>
      <c r="G45" s="73"/>
      <c r="H45" s="73"/>
      <c r="I45" s="72"/>
      <c r="J45" s="181"/>
    </row>
    <row r="46" spans="1:10">
      <c r="A46" s="4">
        <f t="shared" si="0"/>
        <v>46</v>
      </c>
      <c r="B46" s="32"/>
      <c r="C46" s="33" t="s">
        <v>43</v>
      </c>
      <c r="D46" s="4" t="s">
        <v>42</v>
      </c>
      <c r="E46" s="71"/>
      <c r="F46" s="71"/>
      <c r="G46" s="71"/>
      <c r="H46" s="71"/>
      <c r="I46" s="70"/>
      <c r="J46" s="181"/>
    </row>
    <row r="47" spans="1:10">
      <c r="A47" s="4">
        <f t="shared" si="0"/>
        <v>47</v>
      </c>
      <c r="B47" s="32"/>
      <c r="C47" s="31" t="s">
        <v>41</v>
      </c>
      <c r="D47" s="30" t="str">
        <f>+D45</f>
        <v>MGMA</v>
      </c>
      <c r="E47" s="69"/>
      <c r="F47" s="69"/>
      <c r="G47" s="69"/>
      <c r="H47" s="69"/>
      <c r="I47" s="68"/>
      <c r="J47" s="181"/>
    </row>
    <row r="48" spans="1:10">
      <c r="A48" s="4">
        <f t="shared" si="0"/>
        <v>48</v>
      </c>
      <c r="C48" s="29" t="s">
        <v>40</v>
      </c>
      <c r="D48" s="28" t="str">
        <f>+D47</f>
        <v>MGMA</v>
      </c>
      <c r="E48" s="67"/>
      <c r="F48" s="67"/>
      <c r="G48" s="67"/>
      <c r="H48" s="67"/>
      <c r="I48" s="66"/>
      <c r="J48" s="182"/>
    </row>
    <row r="49" spans="1:13">
      <c r="A49" s="4">
        <f t="shared" si="0"/>
        <v>49</v>
      </c>
      <c r="C49" s="101" t="s">
        <v>39</v>
      </c>
      <c r="E49" s="27"/>
      <c r="F49" s="27"/>
      <c r="G49" s="27"/>
      <c r="H49" s="27"/>
      <c r="I49" s="26"/>
    </row>
    <row r="50" spans="1:13">
      <c r="A50" s="4">
        <f t="shared" si="0"/>
        <v>50</v>
      </c>
      <c r="C50" s="183"/>
      <c r="D50" s="183"/>
      <c r="E50" s="183"/>
      <c r="F50" s="183"/>
      <c r="G50" s="183"/>
      <c r="H50" s="183"/>
      <c r="I50" s="183"/>
    </row>
    <row r="51" spans="1:13">
      <c r="A51" s="4">
        <f t="shared" si="0"/>
        <v>51</v>
      </c>
      <c r="B51" s="4" t="s">
        <v>38</v>
      </c>
      <c r="C51" s="101"/>
      <c r="E51" s="22"/>
      <c r="F51" s="22"/>
      <c r="G51" s="22"/>
      <c r="H51" s="22"/>
      <c r="I51" s="22"/>
    </row>
    <row r="52" spans="1:13" ht="13.5" thickBot="1">
      <c r="A52" s="4">
        <f t="shared" si="0"/>
        <v>52</v>
      </c>
      <c r="B52" s="24"/>
      <c r="C52" s="25"/>
      <c r="D52" s="24"/>
      <c r="E52" s="23" t="s">
        <v>0</v>
      </c>
      <c r="F52" s="23" t="s">
        <v>1</v>
      </c>
      <c r="G52" s="23" t="s">
        <v>111</v>
      </c>
      <c r="H52" s="23" t="s">
        <v>37</v>
      </c>
      <c r="I52" s="4"/>
    </row>
    <row r="53" spans="1:13">
      <c r="A53" s="4">
        <f t="shared" si="0"/>
        <v>53</v>
      </c>
      <c r="B53" s="4" t="s">
        <v>36</v>
      </c>
      <c r="I53" s="4"/>
    </row>
    <row r="54" spans="1:13">
      <c r="A54" s="4">
        <f t="shared" si="0"/>
        <v>54</v>
      </c>
      <c r="C54" s="5" t="s">
        <v>35</v>
      </c>
      <c r="E54" s="65" t="e">
        <f>E25</f>
        <v>#DIV/0!</v>
      </c>
      <c r="F54" s="65" t="e">
        <f>+F25</f>
        <v>#DIV/0!</v>
      </c>
      <c r="G54" s="65" t="e">
        <f>+G25</f>
        <v>#DIV/0!</v>
      </c>
      <c r="H54" s="65" t="e">
        <f>SUM(E54:G54)</f>
        <v>#DIV/0!</v>
      </c>
      <c r="I54" s="4"/>
    </row>
    <row r="55" spans="1:13">
      <c r="A55" s="4">
        <f t="shared" si="0"/>
        <v>55</v>
      </c>
      <c r="I55" s="4"/>
    </row>
    <row r="56" spans="1:13">
      <c r="A56" s="4">
        <f t="shared" si="0"/>
        <v>56</v>
      </c>
      <c r="B56" s="4" t="s">
        <v>34</v>
      </c>
      <c r="I56" s="4"/>
      <c r="M56" s="136"/>
    </row>
    <row r="57" spans="1:13">
      <c r="A57" s="4">
        <f t="shared" si="0"/>
        <v>57</v>
      </c>
      <c r="C57" s="5" t="s">
        <v>93</v>
      </c>
      <c r="I57" s="4"/>
      <c r="L57" s="136"/>
      <c r="M57" s="136"/>
    </row>
    <row r="58" spans="1:13">
      <c r="A58" s="4">
        <f t="shared" si="0"/>
        <v>58</v>
      </c>
      <c r="C58" s="5" t="s">
        <v>33</v>
      </c>
      <c r="E58" s="139"/>
      <c r="F58" s="139"/>
      <c r="G58" s="139"/>
      <c r="H58" s="142">
        <f>+SUM(E58:G58)</f>
        <v>0</v>
      </c>
      <c r="I58" s="4"/>
      <c r="L58" s="136"/>
      <c r="M58" s="138"/>
    </row>
    <row r="59" spans="1:13">
      <c r="A59" s="4">
        <f t="shared" si="0"/>
        <v>59</v>
      </c>
      <c r="C59" s="5" t="s">
        <v>32</v>
      </c>
      <c r="E59" s="141"/>
      <c r="F59" s="141"/>
      <c r="G59" s="141"/>
      <c r="H59" s="146">
        <f>+SUM(E59:G59)</f>
        <v>0</v>
      </c>
      <c r="I59" s="4"/>
      <c r="L59" s="136"/>
      <c r="M59" s="138"/>
    </row>
    <row r="60" spans="1:13">
      <c r="A60" s="4">
        <f t="shared" si="0"/>
        <v>60</v>
      </c>
      <c r="C60" s="5" t="s">
        <v>92</v>
      </c>
      <c r="E60" s="142">
        <f>SUM(E58:E59)</f>
        <v>0</v>
      </c>
      <c r="F60" s="142">
        <f>SUM(F58:F59)</f>
        <v>0</v>
      </c>
      <c r="G60" s="142">
        <f>SUM(G58:G59)</f>
        <v>0</v>
      </c>
      <c r="H60" s="142">
        <f>SUM(H58:H59)</f>
        <v>0</v>
      </c>
      <c r="I60" s="4"/>
      <c r="L60" s="136"/>
      <c r="M60" s="138"/>
    </row>
    <row r="61" spans="1:13">
      <c r="A61" s="4">
        <f t="shared" si="0"/>
        <v>61</v>
      </c>
      <c r="C61" s="5" t="s">
        <v>30</v>
      </c>
      <c r="E61" s="139"/>
      <c r="F61" s="139"/>
      <c r="G61" s="139"/>
      <c r="H61" s="142">
        <f>SUM(E61:G61)</f>
        <v>0</v>
      </c>
      <c r="I61" s="4"/>
      <c r="L61" s="137"/>
      <c r="M61" s="137"/>
    </row>
    <row r="62" spans="1:13">
      <c r="A62" s="4">
        <f t="shared" si="0"/>
        <v>62</v>
      </c>
      <c r="C62" s="5" t="s">
        <v>29</v>
      </c>
      <c r="D62" s="22"/>
      <c r="E62" s="141"/>
      <c r="F62" s="141"/>
      <c r="G62" s="141"/>
      <c r="H62" s="146">
        <f>SUM(E62:G62)</f>
        <v>0</v>
      </c>
      <c r="I62" s="4"/>
    </row>
    <row r="63" spans="1:13">
      <c r="A63" s="4">
        <f t="shared" si="0"/>
        <v>63</v>
      </c>
      <c r="C63" s="5" t="s">
        <v>28</v>
      </c>
      <c r="E63" s="142">
        <f>SUM(E60:E62)</f>
        <v>0</v>
      </c>
      <c r="F63" s="142">
        <f t="shared" ref="F63:H63" si="2">SUM(F60:F62)</f>
        <v>0</v>
      </c>
      <c r="G63" s="142">
        <f t="shared" si="2"/>
        <v>0</v>
      </c>
      <c r="H63" s="142">
        <f t="shared" si="2"/>
        <v>0</v>
      </c>
      <c r="I63" s="171" t="s">
        <v>116</v>
      </c>
      <c r="J63" s="171" t="s">
        <v>117</v>
      </c>
      <c r="K63" s="171" t="s">
        <v>118</v>
      </c>
    </row>
    <row r="64" spans="1:13" s="124" customFormat="1">
      <c r="A64" s="4">
        <f t="shared" si="0"/>
        <v>64</v>
      </c>
      <c r="B64" s="121"/>
      <c r="C64" s="122" t="s">
        <v>90</v>
      </c>
      <c r="D64" s="123"/>
      <c r="E64" s="143"/>
      <c r="F64" s="143"/>
      <c r="G64" s="143"/>
      <c r="H64" s="147">
        <f t="shared" ref="H64:H66" si="3">+SUM(E64:G64)</f>
        <v>0</v>
      </c>
      <c r="I64" s="149" t="e">
        <f>+(E64+E65+E66)/E60</f>
        <v>#DIV/0!</v>
      </c>
      <c r="J64" s="149" t="e">
        <f>+(F64+F65+F66)/F60</f>
        <v>#DIV/0!</v>
      </c>
      <c r="K64" s="149" t="e">
        <f>+(G64+G65+G66)/G60</f>
        <v>#DIV/0!</v>
      </c>
      <c r="L64" s="149"/>
    </row>
    <row r="65" spans="1:9" s="124" customFormat="1">
      <c r="A65" s="4">
        <f t="shared" si="0"/>
        <v>65</v>
      </c>
      <c r="B65" s="121"/>
      <c r="C65" s="122" t="s">
        <v>94</v>
      </c>
      <c r="D65" s="123"/>
      <c r="E65" s="143"/>
      <c r="F65" s="143"/>
      <c r="G65" s="143"/>
      <c r="H65" s="147">
        <f t="shared" si="3"/>
        <v>0</v>
      </c>
      <c r="I65" s="121"/>
    </row>
    <row r="66" spans="1:9" s="124" customFormat="1">
      <c r="A66" s="4">
        <f t="shared" si="0"/>
        <v>66</v>
      </c>
      <c r="B66" s="121"/>
      <c r="C66" s="122" t="s">
        <v>91</v>
      </c>
      <c r="D66" s="126" t="e">
        <f>E66/E60</f>
        <v>#DIV/0!</v>
      </c>
      <c r="E66" s="143"/>
      <c r="F66" s="143"/>
      <c r="G66" s="143"/>
      <c r="H66" s="147">
        <f t="shared" si="3"/>
        <v>0</v>
      </c>
      <c r="I66" s="121"/>
    </row>
    <row r="67" spans="1:9" s="124" customFormat="1" ht="13.5" thickBot="1">
      <c r="A67" s="4">
        <f t="shared" si="0"/>
        <v>67</v>
      </c>
      <c r="B67" s="121"/>
      <c r="C67" s="122" t="s">
        <v>97</v>
      </c>
      <c r="D67" s="123"/>
      <c r="E67" s="144">
        <f>SUM(E63:E66)</f>
        <v>0</v>
      </c>
      <c r="F67" s="144">
        <f t="shared" ref="F67" si="4">SUM(F63:F66)</f>
        <v>0</v>
      </c>
      <c r="G67" s="144">
        <f>SUM(G63:G66)</f>
        <v>0</v>
      </c>
      <c r="H67" s="144">
        <f>SUM(H63:H66)</f>
        <v>0</v>
      </c>
      <c r="I67" s="121"/>
    </row>
    <row r="68" spans="1:9" s="51" customFormat="1">
      <c r="A68" s="4">
        <f t="shared" si="0"/>
        <v>68</v>
      </c>
      <c r="B68" s="103"/>
      <c r="C68" s="104" t="s">
        <v>31</v>
      </c>
      <c r="D68" s="105">
        <v>0.13500000000000001</v>
      </c>
      <c r="E68" s="145">
        <f>E67*$D$68</f>
        <v>0</v>
      </c>
      <c r="F68" s="145">
        <f>F67*$D$68</f>
        <v>0</v>
      </c>
      <c r="G68" s="145">
        <f>G67*$D$68</f>
        <v>0</v>
      </c>
      <c r="H68" s="145">
        <f>H67*$D$68</f>
        <v>0</v>
      </c>
      <c r="I68" s="103"/>
    </row>
    <row r="69" spans="1:9">
      <c r="A69" s="4">
        <f t="shared" ref="A69:A104" si="5">+A68+1</f>
        <v>69</v>
      </c>
      <c r="E69" s="142"/>
      <c r="F69" s="142"/>
      <c r="G69" s="142"/>
      <c r="H69" s="142"/>
      <c r="I69" s="4"/>
    </row>
    <row r="70" spans="1:9">
      <c r="A70" s="4">
        <f t="shared" si="5"/>
        <v>70</v>
      </c>
      <c r="C70" s="5" t="s">
        <v>27</v>
      </c>
      <c r="E70" s="139"/>
      <c r="F70" s="139"/>
      <c r="G70" s="139"/>
      <c r="H70" s="142">
        <f>SUM(E70:G70)</f>
        <v>0</v>
      </c>
      <c r="I70" s="4"/>
    </row>
    <row r="71" spans="1:9">
      <c r="A71" s="4">
        <f t="shared" si="5"/>
        <v>71</v>
      </c>
      <c r="C71" s="5" t="s">
        <v>26</v>
      </c>
      <c r="D71" s="21">
        <v>0.28799999999999998</v>
      </c>
      <c r="E71" s="146">
        <f>+E70*$D$71</f>
        <v>0</v>
      </c>
      <c r="F71" s="146">
        <f>+F70*$D$71</f>
        <v>0</v>
      </c>
      <c r="G71" s="146">
        <f>+G70*$D$71</f>
        <v>0</v>
      </c>
      <c r="H71" s="146">
        <f>+SUM(E71:G71)</f>
        <v>0</v>
      </c>
      <c r="I71" s="4"/>
    </row>
    <row r="72" spans="1:9">
      <c r="A72" s="4">
        <f t="shared" si="5"/>
        <v>72</v>
      </c>
      <c r="C72" s="5" t="s">
        <v>25</v>
      </c>
      <c r="E72" s="142">
        <f>+SUM(E70:E71)</f>
        <v>0</v>
      </c>
      <c r="F72" s="142">
        <f>+SUM(F70:F71)</f>
        <v>0</v>
      </c>
      <c r="G72" s="142">
        <f>+SUM(G70:G71)</f>
        <v>0</v>
      </c>
      <c r="H72" s="142">
        <f>+SUM(H70:H71)</f>
        <v>0</v>
      </c>
      <c r="I72" s="4"/>
    </row>
    <row r="73" spans="1:9">
      <c r="A73" s="4">
        <f t="shared" si="5"/>
        <v>73</v>
      </c>
      <c r="E73" s="142"/>
      <c r="F73" s="142"/>
      <c r="G73" s="142"/>
      <c r="H73" s="142"/>
      <c r="I73" s="4"/>
    </row>
    <row r="74" spans="1:9">
      <c r="A74" s="4">
        <f t="shared" si="5"/>
        <v>74</v>
      </c>
      <c r="C74" s="20" t="s">
        <v>24</v>
      </c>
      <c r="D74" s="19"/>
      <c r="E74" s="140">
        <f>+E72+E67+E68</f>
        <v>0</v>
      </c>
      <c r="F74" s="140">
        <f t="shared" ref="F74:H74" si="6">+F72+F67+F68</f>
        <v>0</v>
      </c>
      <c r="G74" s="140">
        <f t="shared" si="6"/>
        <v>0</v>
      </c>
      <c r="H74" s="140">
        <f t="shared" si="6"/>
        <v>0</v>
      </c>
      <c r="I74" s="4"/>
    </row>
    <row r="75" spans="1:9" ht="15" customHeight="1">
      <c r="A75" s="4">
        <f t="shared" si="5"/>
        <v>75</v>
      </c>
      <c r="C75" s="4"/>
      <c r="H75" s="142"/>
      <c r="I75" s="195" t="s">
        <v>99</v>
      </c>
    </row>
    <row r="76" spans="1:9" ht="12.75" customHeight="1">
      <c r="A76" s="4">
        <f t="shared" si="5"/>
        <v>76</v>
      </c>
      <c r="C76" s="5" t="s">
        <v>98</v>
      </c>
      <c r="H76" s="142"/>
      <c r="I76" s="196"/>
    </row>
    <row r="77" spans="1:9" ht="12.75" customHeight="1">
      <c r="A77" s="4">
        <f t="shared" si="5"/>
        <v>77</v>
      </c>
      <c r="C77" s="5" t="s">
        <v>23</v>
      </c>
      <c r="E77" s="139">
        <v>0</v>
      </c>
      <c r="F77" s="139">
        <v>0</v>
      </c>
      <c r="G77" s="139">
        <v>0</v>
      </c>
      <c r="H77" s="142">
        <f t="shared" ref="H77:H85" si="7">SUM(E77:G77)</f>
        <v>0</v>
      </c>
      <c r="I77" s="196"/>
    </row>
    <row r="78" spans="1:9" ht="12.75" customHeight="1">
      <c r="A78" s="4">
        <f t="shared" si="5"/>
        <v>78</v>
      </c>
      <c r="C78" s="5" t="s">
        <v>22</v>
      </c>
      <c r="E78" s="139">
        <v>0</v>
      </c>
      <c r="F78" s="139">
        <v>0</v>
      </c>
      <c r="G78" s="139">
        <v>0</v>
      </c>
      <c r="H78" s="142">
        <f t="shared" si="7"/>
        <v>0</v>
      </c>
      <c r="I78" s="196"/>
    </row>
    <row r="79" spans="1:9" ht="12.75" customHeight="1">
      <c r="A79" s="4">
        <f t="shared" si="5"/>
        <v>79</v>
      </c>
      <c r="C79" s="5" t="s">
        <v>21</v>
      </c>
      <c r="E79" s="139"/>
      <c r="F79" s="139"/>
      <c r="G79" s="139"/>
      <c r="H79" s="142">
        <f t="shared" si="7"/>
        <v>0</v>
      </c>
      <c r="I79" s="196"/>
    </row>
    <row r="80" spans="1:9" ht="12.75" customHeight="1">
      <c r="A80" s="4">
        <f t="shared" si="5"/>
        <v>80</v>
      </c>
      <c r="C80" s="5" t="s">
        <v>20</v>
      </c>
      <c r="E80" s="139"/>
      <c r="F80" s="139"/>
      <c r="G80" s="139"/>
      <c r="H80" s="142">
        <f t="shared" si="7"/>
        <v>0</v>
      </c>
      <c r="I80" s="196"/>
    </row>
    <row r="81" spans="1:9" ht="12.75" customHeight="1">
      <c r="A81" s="4">
        <f t="shared" si="5"/>
        <v>81</v>
      </c>
      <c r="C81" s="5" t="s">
        <v>19</v>
      </c>
      <c r="E81" s="139"/>
      <c r="F81" s="139"/>
      <c r="G81" s="139"/>
      <c r="H81" s="142">
        <f t="shared" si="7"/>
        <v>0</v>
      </c>
      <c r="I81" s="196"/>
    </row>
    <row r="82" spans="1:9" ht="12.75" customHeight="1">
      <c r="A82" s="4">
        <f t="shared" si="5"/>
        <v>82</v>
      </c>
      <c r="C82" s="5" t="s">
        <v>18</v>
      </c>
      <c r="E82" s="139"/>
      <c r="F82" s="139"/>
      <c r="G82" s="139"/>
      <c r="H82" s="142">
        <f t="shared" si="7"/>
        <v>0</v>
      </c>
      <c r="I82" s="196"/>
    </row>
    <row r="83" spans="1:9" ht="12.75" customHeight="1">
      <c r="A83" s="4">
        <f t="shared" si="5"/>
        <v>83</v>
      </c>
      <c r="C83" s="5" t="s">
        <v>17</v>
      </c>
      <c r="E83" s="139"/>
      <c r="F83" s="139"/>
      <c r="G83" s="139"/>
      <c r="H83" s="142">
        <f t="shared" si="7"/>
        <v>0</v>
      </c>
      <c r="I83" s="196"/>
    </row>
    <row r="84" spans="1:9" ht="12.75" customHeight="1">
      <c r="A84" s="4">
        <f t="shared" si="5"/>
        <v>84</v>
      </c>
      <c r="C84" s="5" t="s">
        <v>16</v>
      </c>
      <c r="E84" s="139"/>
      <c r="F84" s="139"/>
      <c r="G84" s="139"/>
      <c r="H84" s="142">
        <f t="shared" si="7"/>
        <v>0</v>
      </c>
      <c r="I84" s="196"/>
    </row>
    <row r="85" spans="1:9" ht="12.75" customHeight="1">
      <c r="A85" s="4">
        <f t="shared" si="5"/>
        <v>85</v>
      </c>
      <c r="C85" s="5" t="s">
        <v>15</v>
      </c>
      <c r="E85" s="139"/>
      <c r="F85" s="139"/>
      <c r="G85" s="139"/>
      <c r="H85" s="142">
        <f t="shared" si="7"/>
        <v>0</v>
      </c>
      <c r="I85" s="196"/>
    </row>
    <row r="86" spans="1:9" ht="12.75" customHeight="1">
      <c r="A86" s="4">
        <f t="shared" si="5"/>
        <v>86</v>
      </c>
      <c r="C86" s="20" t="s">
        <v>14</v>
      </c>
      <c r="D86" s="19"/>
      <c r="E86" s="140">
        <f>SUM(E77:E85)</f>
        <v>0</v>
      </c>
      <c r="F86" s="140">
        <f>SUM(F77:F85)</f>
        <v>0</v>
      </c>
      <c r="G86" s="140">
        <f>SUM(G77:G85)</f>
        <v>0</v>
      </c>
      <c r="H86" s="140">
        <f>SUM(H77:H85)</f>
        <v>0</v>
      </c>
      <c r="I86" s="197"/>
    </row>
    <row r="87" spans="1:9">
      <c r="A87" s="4">
        <f t="shared" si="5"/>
        <v>87</v>
      </c>
      <c r="I87" s="4"/>
    </row>
    <row r="88" spans="1:9" ht="15" customHeight="1">
      <c r="A88" s="4">
        <f t="shared" si="5"/>
        <v>88</v>
      </c>
      <c r="C88" s="5" t="s">
        <v>13</v>
      </c>
      <c r="I88" s="4"/>
    </row>
    <row r="89" spans="1:9">
      <c r="A89" s="4">
        <f t="shared" si="5"/>
        <v>89</v>
      </c>
      <c r="C89" s="5" t="s">
        <v>12</v>
      </c>
      <c r="I89" s="4"/>
    </row>
    <row r="90" spans="1:9">
      <c r="A90" s="4">
        <f t="shared" si="5"/>
        <v>90</v>
      </c>
      <c r="C90" s="5" t="s">
        <v>11</v>
      </c>
      <c r="D90" s="14">
        <v>8.5000000000000006E-2</v>
      </c>
      <c r="E90" s="142" t="e">
        <f>E54*$D90</f>
        <v>#DIV/0!</v>
      </c>
      <c r="F90" s="142" t="e">
        <f>+F$54*$D90</f>
        <v>#DIV/0!</v>
      </c>
      <c r="G90" s="142" t="e">
        <f>+G$54*$D90</f>
        <v>#DIV/0!</v>
      </c>
      <c r="H90" s="142" t="e">
        <f>SUM(E90:G90)</f>
        <v>#DIV/0!</v>
      </c>
      <c r="I90" s="4"/>
    </row>
    <row r="91" spans="1:9">
      <c r="A91" s="4">
        <f t="shared" si="5"/>
        <v>91</v>
      </c>
      <c r="C91" s="5" t="s">
        <v>10</v>
      </c>
      <c r="D91" s="14">
        <v>1.7500000000000002E-2</v>
      </c>
      <c r="E91" s="142" t="e">
        <f>E54*$D91</f>
        <v>#DIV/0!</v>
      </c>
      <c r="F91" s="142" t="e">
        <f t="shared" ref="F91:G93" si="8">+F$54*$D91</f>
        <v>#DIV/0!</v>
      </c>
      <c r="G91" s="142" t="e">
        <f t="shared" si="8"/>
        <v>#DIV/0!</v>
      </c>
      <c r="H91" s="142" t="e">
        <f>SUM(E91:G91)</f>
        <v>#DIV/0!</v>
      </c>
      <c r="I91" s="4"/>
    </row>
    <row r="92" spans="1:9">
      <c r="A92" s="4">
        <f t="shared" si="5"/>
        <v>92</v>
      </c>
      <c r="C92" s="5" t="s">
        <v>9</v>
      </c>
      <c r="D92" s="14">
        <v>0.05</v>
      </c>
      <c r="E92" s="142" t="e">
        <f>E54*$D92</f>
        <v>#DIV/0!</v>
      </c>
      <c r="F92" s="142" t="e">
        <f t="shared" si="8"/>
        <v>#DIV/0!</v>
      </c>
      <c r="G92" s="142" t="e">
        <f t="shared" si="8"/>
        <v>#DIV/0!</v>
      </c>
      <c r="H92" s="142" t="e">
        <f>SUM(E92:G92)</f>
        <v>#DIV/0!</v>
      </c>
      <c r="I92" s="4"/>
    </row>
    <row r="93" spans="1:9" s="51" customFormat="1">
      <c r="A93" s="4">
        <f t="shared" si="5"/>
        <v>93</v>
      </c>
      <c r="B93" s="103"/>
      <c r="C93" s="104" t="s">
        <v>8</v>
      </c>
      <c r="D93" s="125">
        <v>0</v>
      </c>
      <c r="E93" s="145" t="e">
        <f>E54*$D93</f>
        <v>#DIV/0!</v>
      </c>
      <c r="F93" s="145" t="e">
        <f t="shared" si="8"/>
        <v>#DIV/0!</v>
      </c>
      <c r="G93" s="145" t="e">
        <f t="shared" si="8"/>
        <v>#DIV/0!</v>
      </c>
      <c r="H93" s="145" t="e">
        <f>SUM(E93:G93)</f>
        <v>#DIV/0!</v>
      </c>
      <c r="I93" s="103"/>
    </row>
    <row r="94" spans="1:9">
      <c r="A94" s="4">
        <f t="shared" si="5"/>
        <v>94</v>
      </c>
      <c r="C94" s="111" t="s">
        <v>7</v>
      </c>
      <c r="D94" s="112"/>
      <c r="E94" s="156" t="e">
        <f>SUM(E90:E93)</f>
        <v>#DIV/0!</v>
      </c>
      <c r="F94" s="156" t="e">
        <f>SUM(F90:F93)</f>
        <v>#DIV/0!</v>
      </c>
      <c r="G94" s="156" t="e">
        <f>SUM(G90:G93)</f>
        <v>#DIV/0!</v>
      </c>
      <c r="H94" s="156" t="e">
        <f>SUM(H90:H93)</f>
        <v>#DIV/0!</v>
      </c>
      <c r="I94" s="4"/>
    </row>
    <row r="95" spans="1:9">
      <c r="A95" s="4">
        <f t="shared" si="5"/>
        <v>95</v>
      </c>
      <c r="E95" s="142"/>
      <c r="F95" s="142"/>
      <c r="G95" s="142"/>
      <c r="H95" s="142"/>
      <c r="I95" s="4"/>
    </row>
    <row r="96" spans="1:9">
      <c r="A96" s="4">
        <f t="shared" si="5"/>
        <v>96</v>
      </c>
      <c r="C96" s="20" t="s">
        <v>6</v>
      </c>
      <c r="D96" s="19"/>
      <c r="E96" s="140" t="e">
        <f>+E86+E74+E94</f>
        <v>#DIV/0!</v>
      </c>
      <c r="F96" s="140" t="e">
        <f>+F86+F74+F94</f>
        <v>#DIV/0!</v>
      </c>
      <c r="G96" s="140" t="e">
        <f>+G86+G74+G94</f>
        <v>#DIV/0!</v>
      </c>
      <c r="H96" s="140" t="e">
        <f>+H86+H74+H94</f>
        <v>#DIV/0!</v>
      </c>
      <c r="I96" s="4"/>
    </row>
    <row r="97" spans="1:12">
      <c r="A97" s="4">
        <f t="shared" si="5"/>
        <v>97</v>
      </c>
      <c r="I97" s="4"/>
    </row>
    <row r="98" spans="1:12" ht="13.5" thickBot="1">
      <c r="A98" s="4">
        <f t="shared" si="5"/>
        <v>98</v>
      </c>
      <c r="B98" s="6"/>
      <c r="C98" s="16" t="s">
        <v>5</v>
      </c>
      <c r="D98" s="15"/>
      <c r="E98" s="113" t="e">
        <f>+E54-E96</f>
        <v>#DIV/0!</v>
      </c>
      <c r="F98" s="113" t="e">
        <f>+F54-F96</f>
        <v>#DIV/0!</v>
      </c>
      <c r="G98" s="113" t="e">
        <f>+G54-G96</f>
        <v>#DIV/0!</v>
      </c>
      <c r="H98" s="113" t="e">
        <f>+H54-H96</f>
        <v>#DIV/0!</v>
      </c>
      <c r="I98" s="4"/>
    </row>
    <row r="99" spans="1:12" ht="13.5" thickTop="1">
      <c r="A99" s="4">
        <f t="shared" si="5"/>
        <v>99</v>
      </c>
      <c r="B99" s="6"/>
      <c r="C99" s="17"/>
      <c r="I99" s="4"/>
    </row>
    <row r="100" spans="1:12" ht="13.5" thickBot="1">
      <c r="A100" s="4">
        <f t="shared" si="5"/>
        <v>100</v>
      </c>
      <c r="B100" s="6"/>
      <c r="C100" s="7"/>
      <c r="I100" s="3"/>
    </row>
    <row r="101" spans="1:12" s="8" customFormat="1" ht="13.5" thickBot="1">
      <c r="A101" s="4">
        <f t="shared" si="5"/>
        <v>101</v>
      </c>
      <c r="B101" s="184" t="s">
        <v>4</v>
      </c>
      <c r="C101" s="185"/>
      <c r="D101" s="185"/>
      <c r="E101" s="185"/>
      <c r="F101" s="186"/>
      <c r="G101" s="11"/>
      <c r="H101" s="12"/>
      <c r="I101" s="11"/>
    </row>
    <row r="102" spans="1:12" s="8" customFormat="1">
      <c r="A102" s="4">
        <f t="shared" si="5"/>
        <v>102</v>
      </c>
      <c r="B102" s="13"/>
      <c r="C102" s="13"/>
      <c r="D102" s="13"/>
      <c r="E102" s="179" t="s">
        <v>114</v>
      </c>
      <c r="F102" s="179"/>
      <c r="G102" s="179"/>
      <c r="I102" s="180" t="s">
        <v>115</v>
      </c>
      <c r="J102" s="180"/>
      <c r="K102" s="180"/>
    </row>
    <row r="103" spans="1:12" s="8" customFormat="1">
      <c r="A103" s="4">
        <f t="shared" si="5"/>
        <v>103</v>
      </c>
      <c r="B103" s="10" t="s">
        <v>3</v>
      </c>
      <c r="C103" s="9" t="s">
        <v>109</v>
      </c>
      <c r="E103" s="164"/>
      <c r="F103" s="165"/>
      <c r="G103" s="166" t="e">
        <f>E103/F103</f>
        <v>#DIV/0!</v>
      </c>
      <c r="H103" s="167" t="s">
        <v>120</v>
      </c>
      <c r="I103" s="168"/>
      <c r="J103" s="169"/>
      <c r="K103" s="170" t="e">
        <f>I103/J103</f>
        <v>#DIV/0!</v>
      </c>
      <c r="L103" s="167" t="s">
        <v>120</v>
      </c>
    </row>
    <row r="104" spans="1:12" s="8" customFormat="1">
      <c r="A104" s="4">
        <f t="shared" si="5"/>
        <v>104</v>
      </c>
      <c r="B104" s="10" t="s">
        <v>2</v>
      </c>
      <c r="C104" s="9" t="s">
        <v>110</v>
      </c>
      <c r="E104" s="173"/>
      <c r="F104" s="174"/>
      <c r="G104" s="175" t="e">
        <f>E104/F104</f>
        <v>#DIV/0!</v>
      </c>
      <c r="H104" s="167" t="s">
        <v>120</v>
      </c>
      <c r="I104" s="176"/>
      <c r="J104" s="177"/>
      <c r="K104" s="178" t="e">
        <f>I104/J104</f>
        <v>#DIV/0!</v>
      </c>
      <c r="L104" s="167" t="s">
        <v>120</v>
      </c>
    </row>
    <row r="105" spans="1:12">
      <c r="B105" s="6"/>
      <c r="C105" s="6"/>
      <c r="I105" s="3"/>
    </row>
    <row r="106" spans="1:12">
      <c r="B106" s="6"/>
      <c r="C106" s="7"/>
    </row>
  </sheetData>
  <mergeCells count="16">
    <mergeCell ref="F1:I1"/>
    <mergeCell ref="F2:I2"/>
    <mergeCell ref="F3:I3"/>
    <mergeCell ref="F4:I4"/>
    <mergeCell ref="F5:I5"/>
    <mergeCell ref="I21:I34"/>
    <mergeCell ref="F8:I8"/>
    <mergeCell ref="J21:K23"/>
    <mergeCell ref="I75:I86"/>
    <mergeCell ref="F6:I6"/>
    <mergeCell ref="F7:I7"/>
    <mergeCell ref="E102:G102"/>
    <mergeCell ref="I102:K102"/>
    <mergeCell ref="J37:J48"/>
    <mergeCell ref="C50:I50"/>
    <mergeCell ref="B101:F101"/>
  </mergeCells>
  <printOptions horizontalCentered="1"/>
  <pageMargins left="0" right="0" top="0.5" bottom="0.5" header="0.3" footer="0.3"/>
  <pageSetup scale="76" fitToHeight="2" orientation="landscape" r:id="rId1"/>
  <headerFooter>
    <oddHeader>&amp;L&amp;G&amp;C&amp;A</oddHeader>
    <oddFooter>&amp;L&amp;Z&amp;F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Hire</vt:lpstr>
      <vt:lpstr>'New Hire'!Print_Area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Carmichel, Kristen B</dc:creator>
  <cp:lastModifiedBy>Administrator</cp:lastModifiedBy>
  <dcterms:created xsi:type="dcterms:W3CDTF">2020-09-15T17:59:11Z</dcterms:created>
  <dcterms:modified xsi:type="dcterms:W3CDTF">2022-03-31T22:53:04Z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