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Core-Admin\Website Documents - OOR\OOR Webpage - Cores (Med Ctr)  NEW\Administration &amp; Policies\Core Manager Resources - Tool Box\"/>
    </mc:Choice>
  </mc:AlternateContent>
  <bookViews>
    <workbookView xWindow="0" yWindow="0" windowWidth="28800" windowHeight="12210" tabRatio="890"/>
  </bookViews>
  <sheets>
    <sheet name="INSTRUCTIONS" sheetId="6" r:id="rId1"/>
    <sheet name="General Info" sheetId="19" r:id="rId2"/>
    <sheet name="Budget 1275" sheetId="17" r:id="rId3"/>
    <sheet name="(3) Equipment Depreciation" sheetId="12" r:id="rId4"/>
    <sheet name="(4) Usage " sheetId="4" r:id="rId5"/>
    <sheet name="(5a) Service Fee Worksheet" sheetId="2" r:id="rId6"/>
    <sheet name="(5b) Project Rate Worksheet" sheetId="5" r:id="rId7"/>
    <sheet name="(5c) Rate Calculation Worksheet" sheetId="14" r:id="rId8"/>
    <sheet name="Pass-Through Items" sheetId="18" r:id="rId9"/>
    <sheet name="(5c) Labor Expenses" sheetId="13" r:id="rId10"/>
    <sheet name="(5c) Non Labor Expenses" sheetId="11" r:id="rId11"/>
    <sheet name="Price List Summary" sheetId="16" r:id="rId12"/>
  </sheets>
  <externalReferences>
    <externalReference r:id="rId13"/>
    <externalReference r:id="rId14"/>
    <externalReference r:id="rId15"/>
    <externalReference r:id="rId16"/>
  </externalReferences>
  <definedNames>
    <definedName name="_1_" localSheetId="2">#REF!</definedName>
    <definedName name="_1_" localSheetId="1">#REF!</definedName>
    <definedName name="_1_" localSheetId="11">#REF!</definedName>
    <definedName name="_1_">#REF!</definedName>
    <definedName name="_2_" localSheetId="2">#REF!</definedName>
    <definedName name="_2_" localSheetId="1">#REF!</definedName>
    <definedName name="_2_" localSheetId="11">#REF!</definedName>
    <definedName name="_2_">#REF!</definedName>
    <definedName name="d" localSheetId="2">#REF!</definedName>
    <definedName name="d" localSheetId="1">#REF!</definedName>
    <definedName name="d" localSheetId="11">#REF!</definedName>
    <definedName name="d">#REF!</definedName>
    <definedName name="EOM">[1]EOM!$A$2:$AD$19</definedName>
    <definedName name="f" localSheetId="2">#REF!</definedName>
    <definedName name="f" localSheetId="1">#REF!</definedName>
    <definedName name="f" localSheetId="11">#REF!</definedName>
    <definedName name="f">#REF!</definedName>
    <definedName name="fdvgfsadgasd" localSheetId="2">#REF!</definedName>
    <definedName name="fdvgfsadgasd" localSheetId="1">#REF!</definedName>
    <definedName name="fdvgfsadgasd" localSheetId="11">#REF!</definedName>
    <definedName name="fdvgfsadgasd">#REF!</definedName>
    <definedName name="nameref">[2]DataRaw!$L$2:$L$74</definedName>
    <definedName name="New" localSheetId="2">#REF!</definedName>
    <definedName name="New" localSheetId="1">#REF!</definedName>
    <definedName name="New" localSheetId="11">#REF!</definedName>
    <definedName name="New">#REF!</definedName>
    <definedName name="paidamt">[2]DataRaw!$H$2:$H$74</definedName>
    <definedName name="services" localSheetId="2">#REF!</definedName>
    <definedName name="services" localSheetId="1">#REF!</definedName>
    <definedName name="services" localSheetId="11">#REF!</definedName>
    <definedName name="services">#REF!</definedName>
    <definedName name="why" localSheetId="2">#REF!</definedName>
    <definedName name="why" localSheetId="1">#REF!</definedName>
    <definedName name="why" localSheetId="11">#REF!</definedName>
    <definedName name="why">#REF!</definedName>
  </definedNames>
  <calcPr calcId="171027"/>
</workbook>
</file>

<file path=xl/calcChain.xml><?xml version="1.0" encoding="utf-8"?>
<calcChain xmlns="http://schemas.openxmlformats.org/spreadsheetml/2006/main">
  <c r="O10" i="14" l="1"/>
  <c r="O9" i="14"/>
  <c r="O8" i="14"/>
  <c r="O7" i="14"/>
  <c r="O6" i="14"/>
  <c r="O5" i="14"/>
  <c r="M15" i="14"/>
  <c r="F10" i="14"/>
  <c r="F9" i="14"/>
  <c r="F8" i="14"/>
  <c r="F7" i="14"/>
  <c r="F6" i="14"/>
  <c r="F5" i="14"/>
  <c r="D6" i="2"/>
  <c r="F6" i="2" s="1"/>
  <c r="D5" i="2"/>
  <c r="F5" i="2" s="1"/>
  <c r="T19" i="12"/>
  <c r="D88" i="19"/>
  <c r="D118" i="19" s="1"/>
  <c r="D75" i="19"/>
  <c r="D117" i="19" s="1"/>
  <c r="D62" i="19"/>
  <c r="D116" i="19" s="1"/>
  <c r="H47" i="19"/>
  <c r="H46" i="19"/>
  <c r="H45" i="19"/>
  <c r="H44" i="19"/>
  <c r="H43" i="19"/>
  <c r="H49" i="19" l="1"/>
  <c r="D115" i="19" s="1"/>
  <c r="D120" i="19" s="1"/>
  <c r="N8" i="14"/>
  <c r="N34" i="11"/>
  <c r="N10" i="14" s="1"/>
  <c r="M34" i="11"/>
  <c r="N9" i="14" s="1"/>
  <c r="L34" i="11"/>
  <c r="K34" i="11"/>
  <c r="N7" i="14" s="1"/>
  <c r="J34" i="11"/>
  <c r="N6" i="14" s="1"/>
  <c r="I34" i="11"/>
  <c r="Q34" i="11" s="1"/>
  <c r="N15" i="14" s="1"/>
  <c r="N5" i="14" l="1"/>
  <c r="D26" i="13"/>
  <c r="E26" i="13" s="1"/>
  <c r="D25" i="13"/>
  <c r="E25" i="13" s="1"/>
  <c r="D24" i="13"/>
  <c r="E24" i="13" s="1"/>
  <c r="D23" i="13"/>
  <c r="E23" i="13" s="1"/>
  <c r="E21" i="13" s="1"/>
  <c r="H5" i="18"/>
  <c r="H4" i="18"/>
  <c r="H3" i="18"/>
  <c r="K19" i="17"/>
  <c r="K38" i="17" l="1"/>
  <c r="K34" i="17"/>
  <c r="K33" i="17"/>
  <c r="K32" i="17"/>
  <c r="K31" i="17"/>
  <c r="K30" i="17"/>
  <c r="K29" i="17"/>
  <c r="K28" i="17"/>
  <c r="K27" i="17"/>
  <c r="K26" i="17"/>
  <c r="K25" i="17"/>
  <c r="K24" i="17"/>
  <c r="K23" i="17"/>
  <c r="I58" i="17" l="1"/>
  <c r="H52" i="17"/>
  <c r="H51" i="17"/>
  <c r="I57" i="17" l="1"/>
  <c r="I59" i="17" s="1"/>
  <c r="H50" i="17" l="1"/>
  <c r="K49" i="17" s="1"/>
  <c r="H44" i="17"/>
  <c r="K43" i="17" s="1"/>
  <c r="H47" i="17"/>
  <c r="K46" i="17" s="1"/>
  <c r="H55" i="17" l="1"/>
  <c r="K54" i="17" s="1"/>
  <c r="I60" i="17" s="1"/>
  <c r="K61" i="17" s="1"/>
  <c r="N61" i="17" s="1"/>
  <c r="F4" i="16" l="1"/>
  <c r="F5" i="16"/>
  <c r="F6" i="16"/>
  <c r="F7" i="16"/>
  <c r="F3" i="16"/>
  <c r="A12" i="14" l="1"/>
  <c r="F52" i="11" l="1"/>
  <c r="F54" i="11" s="1"/>
  <c r="F51" i="11"/>
  <c r="G33" i="11"/>
  <c r="G42" i="11"/>
  <c r="C42" i="11"/>
  <c r="B42" i="11"/>
  <c r="D12" i="14"/>
  <c r="V12" i="14"/>
  <c r="Q12" i="14"/>
  <c r="Q14" i="14"/>
  <c r="C33" i="11"/>
  <c r="B33" i="11"/>
  <c r="P4" i="11"/>
  <c r="P27" i="11"/>
  <c r="Q27" i="11" s="1"/>
  <c r="R27" i="11" s="1"/>
  <c r="P26" i="11"/>
  <c r="Q26" i="11" s="1"/>
  <c r="R26" i="11" s="1"/>
  <c r="Q25" i="11"/>
  <c r="R25" i="11" s="1"/>
  <c r="P25" i="11"/>
  <c r="P24" i="11"/>
  <c r="Q24" i="11" s="1"/>
  <c r="R24" i="11" s="1"/>
  <c r="P22" i="11"/>
  <c r="Q22" i="11" s="1"/>
  <c r="R22" i="11" s="1"/>
  <c r="P21" i="11"/>
  <c r="Q21" i="11" s="1"/>
  <c r="R21" i="11" s="1"/>
  <c r="P20" i="11"/>
  <c r="Q20" i="11" s="1"/>
  <c r="R20" i="11" s="1"/>
  <c r="P19" i="11"/>
  <c r="Q19" i="11" s="1"/>
  <c r="R19" i="11" s="1"/>
  <c r="P17" i="11"/>
  <c r="Q17" i="11" s="1"/>
  <c r="R17" i="11" s="1"/>
  <c r="P16" i="11"/>
  <c r="Q16" i="11" s="1"/>
  <c r="R16" i="11" s="1"/>
  <c r="P15" i="11"/>
  <c r="Q15" i="11" s="1"/>
  <c r="R15" i="11" s="1"/>
  <c r="P31" i="11"/>
  <c r="Q31" i="11" s="1"/>
  <c r="R31" i="11" s="1"/>
  <c r="P30" i="11"/>
  <c r="Q30" i="11" s="1"/>
  <c r="R30" i="11" s="1"/>
  <c r="P29" i="11"/>
  <c r="Q29" i="11" s="1"/>
  <c r="R29" i="11" s="1"/>
  <c r="S34" i="11" l="1"/>
  <c r="F55" i="11"/>
  <c r="N12" i="14"/>
  <c r="R14" i="14"/>
  <c r="N9" i="16" l="1"/>
  <c r="K6" i="16" l="1"/>
  <c r="J7" i="16"/>
  <c r="K7" i="16"/>
  <c r="J6" i="16"/>
  <c r="I6" i="16"/>
  <c r="O6" i="16" s="1"/>
  <c r="K5" i="16"/>
  <c r="J5" i="16"/>
  <c r="I5" i="16"/>
  <c r="O5" i="16" s="1"/>
  <c r="K3" i="16"/>
  <c r="AF6" i="13"/>
  <c r="AF7" i="13"/>
  <c r="AF8" i="13"/>
  <c r="AF9" i="13"/>
  <c r="AF5" i="13"/>
  <c r="U9" i="13"/>
  <c r="U8" i="13"/>
  <c r="U7" i="13"/>
  <c r="U6" i="13"/>
  <c r="U5" i="13"/>
  <c r="K11" i="13"/>
  <c r="I7" i="16" l="1"/>
  <c r="O7" i="16" s="1"/>
  <c r="K4" i="16"/>
  <c r="J4" i="16"/>
  <c r="I4" i="16"/>
  <c r="O4" i="16" s="1"/>
  <c r="I3" i="16"/>
  <c r="O3" i="16" s="1"/>
  <c r="J3" i="16"/>
  <c r="O9" i="16" l="1"/>
  <c r="I10" i="14" l="1"/>
  <c r="J10" i="14" s="1"/>
  <c r="I6" i="14"/>
  <c r="J6" i="14" s="1"/>
  <c r="P11" i="13"/>
  <c r="F9" i="13"/>
  <c r="F8" i="13"/>
  <c r="L8" i="13" s="1"/>
  <c r="F7" i="13"/>
  <c r="L7" i="13" s="1"/>
  <c r="F6" i="13"/>
  <c r="L6" i="13" s="1"/>
  <c r="F5" i="13"/>
  <c r="L5" i="13" s="1"/>
  <c r="J2" i="12"/>
  <c r="J1" i="12"/>
  <c r="Z16" i="12"/>
  <c r="H15" i="12"/>
  <c r="L15" i="12" s="1"/>
  <c r="Z13" i="12"/>
  <c r="H12" i="12"/>
  <c r="L12" i="12" s="1"/>
  <c r="Z10" i="12"/>
  <c r="H9" i="12"/>
  <c r="L9" i="12" s="1"/>
  <c r="V9" i="12" s="1"/>
  <c r="S15" i="12" l="1"/>
  <c r="T12" i="12"/>
  <c r="U11" i="13"/>
  <c r="I8" i="14"/>
  <c r="J8" i="14" s="1"/>
  <c r="I9" i="14"/>
  <c r="J9" i="14" s="1"/>
  <c r="I7" i="14"/>
  <c r="J7" i="14" s="1"/>
  <c r="F12" i="14"/>
  <c r="I8" i="13"/>
  <c r="M8" i="13" s="1"/>
  <c r="N8" i="13" s="1"/>
  <c r="I5" i="13"/>
  <c r="M5" i="13" s="1"/>
  <c r="I9" i="13"/>
  <c r="M9" i="13" s="1"/>
  <c r="L9" i="13"/>
  <c r="L11" i="13" s="1"/>
  <c r="I6" i="13"/>
  <c r="M6" i="13" s="1"/>
  <c r="N6" i="13" s="1"/>
  <c r="I7" i="13"/>
  <c r="M7" i="13" s="1"/>
  <c r="N7" i="13" s="1"/>
  <c r="Q15" i="12"/>
  <c r="P15" i="12"/>
  <c r="R15" i="12"/>
  <c r="Q12" i="12"/>
  <c r="P9" i="12"/>
  <c r="T9" i="12"/>
  <c r="R12" i="12"/>
  <c r="S9" i="12"/>
  <c r="Q9" i="12"/>
  <c r="U9" i="12"/>
  <c r="S12" i="12"/>
  <c r="W9" i="12"/>
  <c r="R9" i="12"/>
  <c r="P12" i="12"/>
  <c r="G9" i="14" l="1"/>
  <c r="G7" i="14"/>
  <c r="G10" i="14"/>
  <c r="G6" i="14"/>
  <c r="G8" i="14"/>
  <c r="G5" i="14"/>
  <c r="N5" i="13"/>
  <c r="M11" i="13"/>
  <c r="I5" i="14"/>
  <c r="J5" i="14" s="1"/>
  <c r="J12" i="14" s="1"/>
  <c r="J8" i="13"/>
  <c r="N9" i="13"/>
  <c r="J9" i="13"/>
  <c r="J5" i="13"/>
  <c r="J7" i="13"/>
  <c r="J6" i="13"/>
  <c r="Z9" i="12"/>
  <c r="Z12" i="12"/>
  <c r="Z15" i="12"/>
  <c r="N11" i="13" l="1"/>
  <c r="K7" i="14"/>
  <c r="J13" i="14"/>
  <c r="G12" i="14"/>
  <c r="K10" i="14"/>
  <c r="K6" i="14"/>
  <c r="K9" i="14"/>
  <c r="K5" i="14"/>
  <c r="K8" i="14"/>
  <c r="Q5" i="13"/>
  <c r="V5" i="13"/>
  <c r="V8" i="13"/>
  <c r="W8" i="13" s="1"/>
  <c r="Q8" i="13"/>
  <c r="V9" i="13"/>
  <c r="W9" i="13" s="1"/>
  <c r="Q9" i="13"/>
  <c r="V6" i="13"/>
  <c r="W6" i="13" s="1"/>
  <c r="Q6" i="13"/>
  <c r="V7" i="13"/>
  <c r="W7" i="13" s="1"/>
  <c r="Q7" i="13"/>
  <c r="V11" i="13" l="1"/>
  <c r="K12" i="14"/>
  <c r="W5" i="13"/>
  <c r="Q11" i="13"/>
  <c r="Q14" i="13" s="1"/>
  <c r="V14" i="14" s="1"/>
  <c r="W14" i="14" s="1"/>
  <c r="M6" i="14" l="1"/>
  <c r="M9" i="14"/>
  <c r="M10" i="14"/>
  <c r="M8" i="14"/>
  <c r="M7" i="14"/>
  <c r="M5" i="14"/>
  <c r="M12" i="14" s="1"/>
  <c r="O12" i="14" l="1"/>
  <c r="R18" i="14" s="1"/>
  <c r="R19" i="14" s="1"/>
  <c r="P10" i="11" l="1"/>
  <c r="Q10" i="11" s="1"/>
  <c r="R10" i="11" s="1"/>
  <c r="P11" i="11"/>
  <c r="Q11" i="11" s="1"/>
  <c r="R11" i="11" s="1"/>
  <c r="P12" i="11"/>
  <c r="Q12" i="11" s="1"/>
  <c r="R12" i="11" s="1"/>
  <c r="P13" i="11"/>
  <c r="Q13" i="11" s="1"/>
  <c r="R13" i="11" s="1"/>
  <c r="C16" i="5" l="1"/>
  <c r="E16" i="5" s="1"/>
  <c r="F43" i="2"/>
  <c r="B43" i="2"/>
  <c r="F34" i="2"/>
  <c r="B34" i="2"/>
  <c r="F26" i="2"/>
  <c r="F17" i="2"/>
  <c r="F16" i="2"/>
  <c r="F15" i="2"/>
  <c r="F14" i="2"/>
  <c r="F7" i="2"/>
  <c r="F8" i="2"/>
  <c r="F9" i="2"/>
  <c r="C15" i="5"/>
  <c r="E15" i="5" s="1"/>
  <c r="F15" i="5" s="1"/>
  <c r="C12" i="5"/>
  <c r="E12" i="5" s="1"/>
  <c r="F12" i="5" s="1"/>
  <c r="C11" i="5"/>
  <c r="E11" i="5" s="1"/>
  <c r="F11" i="5" s="1"/>
  <c r="F13" i="5" s="1"/>
  <c r="C8" i="5"/>
  <c r="E8" i="5" s="1"/>
  <c r="C7" i="5"/>
  <c r="E7" i="5"/>
  <c r="F7" i="5" s="1"/>
  <c r="C6" i="5"/>
  <c r="E6" i="5" s="1"/>
  <c r="F6" i="5" s="1"/>
  <c r="B19" i="5"/>
  <c r="F17" i="5"/>
  <c r="F10" i="2" l="1"/>
  <c r="F18" i="2"/>
  <c r="F46" i="2" s="1"/>
  <c r="F49" i="2" s="1"/>
  <c r="F52" i="2" s="1"/>
  <c r="S6" i="14"/>
  <c r="E19" i="5"/>
  <c r="F8" i="5"/>
  <c r="C19" i="5"/>
  <c r="C55" i="2" l="1"/>
  <c r="F55" i="2" s="1"/>
  <c r="C56" i="2"/>
  <c r="F56" i="2" s="1"/>
  <c r="X6" i="14"/>
  <c r="Y6" i="14" s="1"/>
  <c r="Z6" i="14" s="1"/>
  <c r="T6" i="14"/>
  <c r="S10" i="14"/>
  <c r="T10" i="14" s="1"/>
  <c r="S7" i="14"/>
  <c r="T7" i="14" s="1"/>
  <c r="S9" i="14"/>
  <c r="T9" i="14" s="1"/>
  <c r="S8" i="14"/>
  <c r="T8" i="14" s="1"/>
  <c r="F9" i="5"/>
  <c r="F28" i="5" s="1"/>
  <c r="X7" i="14" l="1"/>
  <c r="Y7" i="14" s="1"/>
  <c r="Z7" i="14" s="1"/>
  <c r="X8" i="14"/>
  <c r="Y8" i="14" s="1"/>
  <c r="Z8" i="14" s="1"/>
  <c r="X9" i="14"/>
  <c r="Y9" i="14" s="1"/>
  <c r="Z9" i="14" s="1"/>
  <c r="X10" i="14"/>
  <c r="Y10" i="14" s="1"/>
  <c r="Z10" i="14" s="1"/>
  <c r="S5" i="14"/>
  <c r="F30" i="5"/>
  <c r="F25" i="5"/>
  <c r="F29" i="5"/>
  <c r="F27" i="5"/>
  <c r="F24" i="5"/>
  <c r="F26" i="5"/>
  <c r="S12" i="14" l="1"/>
  <c r="T5" i="14"/>
  <c r="X5" i="14"/>
  <c r="F33" i="5"/>
  <c r="F37" i="5" s="1"/>
  <c r="C41" i="5" l="1"/>
  <c r="F41" i="5" s="1"/>
  <c r="C40" i="5"/>
  <c r="F40" i="5" s="1"/>
  <c r="X12" i="14"/>
  <c r="Y5" i="14"/>
  <c r="Z5" i="14" s="1"/>
  <c r="Z12" i="14" s="1"/>
</calcChain>
</file>

<file path=xl/sharedStrings.xml><?xml version="1.0" encoding="utf-8"?>
<sst xmlns="http://schemas.openxmlformats.org/spreadsheetml/2006/main" count="652" uniqueCount="467">
  <si>
    <t>Title/Role/Function</t>
  </si>
  <si>
    <t>% time</t>
  </si>
  <si>
    <t>Comments</t>
  </si>
  <si>
    <t>Item</t>
  </si>
  <si>
    <t>Quantity/Unit</t>
  </si>
  <si>
    <t>Service Agreement Vendor</t>
  </si>
  <si>
    <t>Equipment Covered</t>
  </si>
  <si>
    <t>Total</t>
  </si>
  <si>
    <t>Role</t>
  </si>
  <si>
    <t>Personnel</t>
  </si>
  <si>
    <t>Consumables</t>
  </si>
  <si>
    <t>Service Contracts</t>
  </si>
  <si>
    <t>Salary</t>
  </si>
  <si>
    <t>Cost per fiscal year</t>
  </si>
  <si>
    <t>Equipment Depreciation</t>
  </si>
  <si>
    <t>Total Sal/Frg</t>
  </si>
  <si>
    <t>Subtotal:</t>
  </si>
  <si>
    <t>Repair/Maintenance</t>
  </si>
  <si>
    <t>Notes</t>
  </si>
  <si>
    <t>Provide documentation of repair/maintenance history if available.</t>
  </si>
  <si>
    <t>Use Depreciation Worksheet to determine depreciation.  Provide up-to-date equipment inventory and purchase documentation for each depreciated piece.</t>
  </si>
  <si>
    <t>List each service agreement separately.  Provide up-to-date documentation for each service agreement.</t>
  </si>
  <si>
    <t>Provide documentation of consumables pricing: transaction log from eDog, quote(s) and purchase order(s) for bulk purchases, invoices or other relevant documentation.</t>
  </si>
  <si>
    <t>Category of Service</t>
  </si>
  <si>
    <t>Programmer</t>
  </si>
  <si>
    <t>Manager</t>
  </si>
  <si>
    <t>Hourly Rate</t>
  </si>
  <si>
    <t>Developer</t>
  </si>
  <si>
    <t>Developer Time</t>
  </si>
  <si>
    <t>Manager Time</t>
  </si>
  <si>
    <t>Task</t>
  </si>
  <si>
    <t xml:space="preserve"> Cost per Task</t>
  </si>
  <si>
    <t>Estimate only.  Bill in arrears for actual hours worked each month.</t>
  </si>
  <si>
    <t>P1</t>
  </si>
  <si>
    <t>P2</t>
  </si>
  <si>
    <t>P3</t>
  </si>
  <si>
    <t>D1</t>
  </si>
  <si>
    <t>D2</t>
  </si>
  <si>
    <t>Programmer average:</t>
  </si>
  <si>
    <t>Developer average:</t>
  </si>
  <si>
    <t>Number of months</t>
  </si>
  <si>
    <t>employee 1</t>
  </si>
  <si>
    <t>Estimate time per task, provide documentation for establishing average time for each task (work logs, manager's notes, computation time, etc.).</t>
  </si>
  <si>
    <t>Analyst</t>
  </si>
  <si>
    <t>A) Name &amp; location of this core:</t>
  </si>
  <si>
    <t>List all supplies (categories are acceptable), chemicals, gases, and other consumables that are needed on an on-going basis to sustain this core.   Estimates should be based on an average 12 month period.</t>
  </si>
  <si>
    <t>List all instruments that will be used in this core.  If some equipment will be monitored or billed differently/separately, please indicate this and explain further.</t>
  </si>
  <si>
    <t>A core lab typically has a staff member who manages the core (lab manager) and a faculty member who oversees scientific and strategic planning for the core (scientific director), under the direction of the Department or Center Director.  Each core should establish an advisory committee to advise the Center Director on operational,  scientific, and costing issues for this core.   The advisory committee is generally comprised of representative faculty who use (or will use) core services.   Refer to the VUMC Office of Research Guidelines for Research Shared Resources/core Facilities Cost Center Operations for additional information.</t>
  </si>
  <si>
    <r>
      <rPr>
        <b/>
        <sz val="10"/>
        <rFont val="Arial"/>
        <family val="2"/>
      </rPr>
      <t xml:space="preserve">General Information Instructions: </t>
    </r>
    <r>
      <rPr>
        <sz val="10"/>
        <rFont val="Arial"/>
        <family val="2"/>
      </rPr>
      <t xml:space="preserve"> This form is intended to collect the information necessary to establish a core and determine service fees.  List all expenses on the 304 cost center associated with providing services.  If the core offers multiple services of varying cost, indicate in the Comments field next to each item category.  </t>
    </r>
  </si>
  <si>
    <t>Units of service</t>
  </si>
  <si>
    <t>Number of units charged</t>
  </si>
  <si>
    <t xml:space="preserve">commercial user fee </t>
  </si>
  <si>
    <t>academic/related insitutional user fee</t>
  </si>
  <si>
    <t>Adjustments</t>
  </si>
  <si>
    <t>List each employee separately.  Hourly rate is based on 1500 hours/fiscal year.  Each category of personnel is assumed to provide the same level of service within one salary range.  Average hourly rates for each personnel category are acceptable.  If salary support or 304 fund carryovers are considered, adjust each salary cost as appropriate.</t>
  </si>
  <si>
    <t>Fiscal Year</t>
  </si>
  <si>
    <t>List each employee.  If needed, calculate hourly rates on a separate sheet, using 1500 hours per year as the basis.</t>
  </si>
  <si>
    <t>Apply hourly service charges, carryover from previous fiscal year, or credits for support from another fund if not already indicated.</t>
  </si>
  <si>
    <t>SECTION 1: Background Information</t>
  </si>
  <si>
    <t>SECTION 2: Personnel</t>
  </si>
  <si>
    <t>SECTION 3: Consumables</t>
  </si>
  <si>
    <t>SECTION 4: Service Agreements</t>
  </si>
  <si>
    <t>SECTION 5: Equipment purchase/replacement/repair</t>
  </si>
  <si>
    <t>Usage</t>
  </si>
  <si>
    <t>LOCATION:</t>
  </si>
  <si>
    <r>
      <t xml:space="preserve">Provide a </t>
    </r>
    <r>
      <rPr>
        <b/>
        <sz val="10"/>
        <rFont val="Arial"/>
        <family val="2"/>
      </rPr>
      <t xml:space="preserve">Budget </t>
    </r>
    <r>
      <rPr>
        <sz val="10"/>
        <rFont val="Arial"/>
        <family val="2"/>
      </rPr>
      <t>for the core. Use 1275 format or similar.</t>
    </r>
  </si>
  <si>
    <t>Monthly Depreciation Expense:</t>
  </si>
  <si>
    <t>Yearly Depreciation Expense</t>
  </si>
  <si>
    <t>Simple Depreciation Calculation:</t>
  </si>
  <si>
    <t xml:space="preserve">Monthly Depreciation    = </t>
  </si>
  <si>
    <t>Acquisition Cost</t>
  </si>
  <si>
    <t>Equipment Life in Months</t>
  </si>
  <si>
    <t>SERVICE FEE WORKSHEET</t>
  </si>
  <si>
    <r>
      <rPr>
        <b/>
        <sz val="12"/>
        <color indexed="8"/>
        <rFont val="Cambria"/>
        <family val="1"/>
      </rPr>
      <t xml:space="preserve">The Service Fee Method is </t>
    </r>
    <r>
      <rPr>
        <b/>
        <u/>
        <sz val="12"/>
        <color indexed="8"/>
        <rFont val="Cambria"/>
        <family val="1"/>
      </rPr>
      <t>the preferred method</t>
    </r>
    <r>
      <rPr>
        <b/>
        <sz val="12"/>
        <color indexed="8"/>
        <rFont val="Cambria"/>
        <family val="1"/>
      </rPr>
      <t xml:space="preserve"> of rate setting. 
</t>
    </r>
    <r>
      <rPr>
        <b/>
        <i/>
        <sz val="12"/>
        <color indexed="8"/>
        <rFont val="Cambria"/>
        <family val="1"/>
      </rPr>
      <t xml:space="preserve">Do not complete this worksheet if the Project Rate Method is used.
</t>
    </r>
    <r>
      <rPr>
        <b/>
        <sz val="12"/>
        <color indexed="8"/>
        <rFont val="Cambria"/>
        <family val="1"/>
      </rPr>
      <t xml:space="preserve">
Service Fee Determination Instructions</t>
    </r>
    <r>
      <rPr>
        <sz val="12"/>
        <color indexed="8"/>
        <rFont val="Cambria"/>
        <family val="1"/>
      </rPr>
      <t xml:space="preserve">: </t>
    </r>
    <r>
      <rPr>
        <sz val="10"/>
        <color indexed="8"/>
        <rFont val="Cambria"/>
        <family val="1"/>
      </rPr>
      <t xml:space="preserve"> </t>
    </r>
    <r>
      <rPr>
        <sz val="10"/>
        <color indexed="8"/>
        <rFont val="Calibri"/>
        <family val="2"/>
      </rPr>
      <t xml:space="preserve">List all expenses on the 304 cost center associated with providing each service.  If the core offers multiple services of varying cost, complete this worksheet for each service.  Be sure to write over or delete </t>
    </r>
    <r>
      <rPr>
        <sz val="10"/>
        <color indexed="60"/>
        <rFont val="Calibri"/>
        <family val="2"/>
      </rPr>
      <t>example data</t>
    </r>
    <r>
      <rPr>
        <sz val="10"/>
        <color indexed="8"/>
        <rFont val="Calibri"/>
        <family val="2"/>
      </rPr>
      <t xml:space="preserve"> to avoid including in your rate calculation.</t>
    </r>
  </si>
  <si>
    <t>Contract Notes</t>
  </si>
  <si>
    <t>Depreciation Notes</t>
  </si>
  <si>
    <t>Maintenance Notes</t>
  </si>
  <si>
    <t>Consumable Notes</t>
  </si>
  <si>
    <t>TOTAL COST TO PROVIDE THIS SERVICE</t>
  </si>
  <si>
    <t>TOTAL COST TO PROVIDE SERVICE:</t>
  </si>
  <si>
    <t>Credits, support, carryover amount:</t>
  </si>
  <si>
    <t>TOTAL ADJUSTED DIRECT COST:</t>
  </si>
  <si>
    <t>Unit Charge Calculation</t>
  </si>
  <si>
    <t>COST PER UNIT SERVICE:</t>
  </si>
  <si>
    <t>Vanderbilt fee
Rounding is allowable</t>
  </si>
  <si>
    <t>TOTAL COST (Non-Vandebilt User:  Non Profit):</t>
  </si>
  <si>
    <t>TOTAL COST (Non-Vandebilt User: For Profit):</t>
  </si>
  <si>
    <t>employee 2</t>
  </si>
  <si>
    <t>Instrument Agreement</t>
  </si>
  <si>
    <t>Equipment Example 1</t>
  </si>
  <si>
    <t>Equipment Example 2</t>
  </si>
  <si>
    <t>Example 1</t>
  </si>
  <si>
    <t>Example 1  - Reagents</t>
  </si>
  <si>
    <t>Example 3 - misc.</t>
  </si>
  <si>
    <t>Example 2 - plastics/glassware</t>
  </si>
  <si>
    <t>Example: sample analysis</t>
  </si>
  <si>
    <t>PROJECT RATE WORKBOOK</t>
  </si>
  <si>
    <r>
      <rPr>
        <b/>
        <sz val="12"/>
        <color indexed="8"/>
        <rFont val="Cambria"/>
        <family val="1"/>
      </rPr>
      <t xml:space="preserve">The Project Rate Method is not commonly used to determine core rates. 
</t>
    </r>
    <r>
      <rPr>
        <sz val="12"/>
        <color indexed="8"/>
        <rFont val="Cambria"/>
        <family val="1"/>
      </rPr>
      <t xml:space="preserve">Contact the Office of Research if this is your first time using this method. </t>
    </r>
    <r>
      <rPr>
        <b/>
        <sz val="12"/>
        <color indexed="8"/>
        <rFont val="Cambria"/>
        <family val="1"/>
      </rPr>
      <t xml:space="preserve">
</t>
    </r>
    <r>
      <rPr>
        <b/>
        <i/>
        <sz val="12"/>
        <color indexed="8"/>
        <rFont val="Cambria"/>
        <family val="1"/>
      </rPr>
      <t>Do not complete this worksheet if the Service Fee Method is used.</t>
    </r>
  </si>
  <si>
    <r>
      <rPr>
        <b/>
        <sz val="12"/>
        <color indexed="8"/>
        <rFont val="Cambria"/>
        <family val="1"/>
      </rPr>
      <t>INSTRUCTIONS:</t>
    </r>
    <r>
      <rPr>
        <b/>
        <sz val="10"/>
        <color indexed="8"/>
        <rFont val="Calibri"/>
        <family val="2"/>
      </rPr>
      <t xml:space="preserve">  </t>
    </r>
    <r>
      <rPr>
        <sz val="10"/>
        <color indexed="8"/>
        <rFont val="Calibri"/>
        <family val="2"/>
      </rPr>
      <t xml:space="preserve">This worksheet has two parts. </t>
    </r>
    <r>
      <rPr>
        <b/>
        <sz val="10"/>
        <color indexed="8"/>
        <rFont val="Calibri"/>
        <family val="2"/>
      </rPr>
      <t xml:space="preserve"> Part 1</t>
    </r>
    <r>
      <rPr>
        <sz val="10"/>
        <color indexed="8"/>
        <rFont val="Calibri"/>
        <family val="2"/>
      </rPr>
      <t xml:space="preserve"> figures hourly rates, which can be used to assist in developing service fees if needed.  
</t>
    </r>
    <r>
      <rPr>
        <b/>
        <sz val="10"/>
        <color indexed="8"/>
        <rFont val="Calibri"/>
        <family val="2"/>
      </rPr>
      <t>Part 2</t>
    </r>
    <r>
      <rPr>
        <sz val="10"/>
        <color indexed="8"/>
        <rFont val="Calibri"/>
        <family val="2"/>
      </rPr>
      <t xml:space="preserve"> determines estimated costs for project-based work.  Be sure to write over </t>
    </r>
    <r>
      <rPr>
        <sz val="10"/>
        <color indexed="60"/>
        <rFont val="Calibri"/>
        <family val="2"/>
      </rPr>
      <t>example data</t>
    </r>
    <r>
      <rPr>
        <sz val="10"/>
        <color indexed="8"/>
        <rFont val="Calibri"/>
        <family val="2"/>
      </rPr>
      <t xml:space="preserve"> to avoid including it in your rate calculation.</t>
    </r>
  </si>
  <si>
    <t>PART 1</t>
  </si>
  <si>
    <t>PART 2</t>
  </si>
  <si>
    <t>Trainer Time</t>
  </si>
  <si>
    <t>Data Curator Time</t>
  </si>
  <si>
    <t>TOTAL PROJECT COST:</t>
  </si>
  <si>
    <t>TOTAL ADJUSTED PROJECT COST:</t>
  </si>
  <si>
    <t>Vanderbilt Fee</t>
  </si>
  <si>
    <t>Example - Estimate Scope of Project</t>
  </si>
  <si>
    <t>Example - New Methods Development</t>
  </si>
  <si>
    <t>Example- Implement New Method</t>
  </si>
  <si>
    <t>Example- Analyze Data</t>
  </si>
  <si>
    <t>INSTRUCTIONS</t>
  </si>
  <si>
    <t>Rate Calculation Methods</t>
  </si>
  <si>
    <t>RATE CALCULATION METHODS</t>
  </si>
  <si>
    <r>
      <t xml:space="preserve">Average Worked Minutes /Test
</t>
    </r>
    <r>
      <rPr>
        <b/>
        <i/>
        <sz val="10"/>
        <rFont val="Arial"/>
        <family val="2"/>
      </rPr>
      <t>(labor time only)</t>
    </r>
  </si>
  <si>
    <t>Annual Worked Minutes</t>
  </si>
  <si>
    <t>Annual Worked Hours</t>
  </si>
  <si>
    <t>% of Worked Hours</t>
  </si>
  <si>
    <t>Adjustment Notes</t>
  </si>
  <si>
    <t>Total Adjusted Direct Cost</t>
  </si>
  <si>
    <t>Core inputs value</t>
  </si>
  <si>
    <t>Core inputs value
Enter total number of minutes required to complete one unit of the service item.</t>
  </si>
  <si>
    <t>(Total Expenses) + (Adjustments)</t>
  </si>
  <si>
    <t>Service A</t>
  </si>
  <si>
    <t>Service B</t>
  </si>
  <si>
    <t>Service C</t>
  </si>
  <si>
    <t>Service D</t>
  </si>
  <si>
    <t>Service E</t>
  </si>
  <si>
    <t>Service F</t>
  </si>
  <si>
    <t>SUMMARY TOTALS:</t>
  </si>
  <si>
    <t>Fringe</t>
  </si>
  <si>
    <t>Percent of Operating Expense:</t>
  </si>
  <si>
    <t>Total FTE:</t>
  </si>
  <si>
    <t>NOTES:</t>
  </si>
  <si>
    <t>IMPORTANT:  Before completing a rate workbook, contact the Office of Research (OOR) to make an appointment. You may wish to complete items 1-4 before meeting with OOR to plan next steps.</t>
  </si>
  <si>
    <r>
      <rPr>
        <sz val="10"/>
        <rFont val="Arial"/>
        <family val="2"/>
      </rPr>
      <t xml:space="preserve">Calculate the core's rates using one of the following </t>
    </r>
    <r>
      <rPr>
        <b/>
        <sz val="10"/>
        <rFont val="Arial"/>
        <family val="2"/>
      </rPr>
      <t>rate calculation methods</t>
    </r>
    <r>
      <rPr>
        <sz val="10"/>
        <rFont val="Arial"/>
        <family val="2"/>
      </rPr>
      <t xml:space="preserve">. Contact the Office of Research for assistance.
</t>
    </r>
    <r>
      <rPr>
        <b/>
        <sz val="10"/>
        <rFont val="Arial"/>
        <family val="2"/>
      </rPr>
      <t xml:space="preserve"> </t>
    </r>
    <r>
      <rPr>
        <sz val="10"/>
        <rFont val="Arial"/>
        <family val="2"/>
      </rPr>
      <t xml:space="preserve">  
    A - Service Fee Worksheet Method
    B - Project Rate Worksheet Method
    C - Multi-Service Line Worksheet Method</t>
    </r>
    <r>
      <rPr>
        <b/>
        <sz val="10"/>
        <rFont val="Arial"/>
        <family val="2"/>
      </rPr>
      <t xml:space="preserve">
NOTE:  </t>
    </r>
    <r>
      <rPr>
        <sz val="10"/>
        <rFont val="Arial"/>
        <family val="2"/>
      </rPr>
      <t xml:space="preserve">Be sure to write over or delete the </t>
    </r>
    <r>
      <rPr>
        <b/>
        <sz val="10"/>
        <color indexed="60"/>
        <rFont val="Arial"/>
        <family val="2"/>
      </rPr>
      <t>example data</t>
    </r>
    <r>
      <rPr>
        <sz val="10"/>
        <rFont val="Arial"/>
        <family val="2"/>
      </rPr>
      <t xml:space="preserve"> shown in </t>
    </r>
    <r>
      <rPr>
        <b/>
        <sz val="10"/>
        <color indexed="60"/>
        <rFont val="Arial"/>
        <family val="2"/>
      </rPr>
      <t>red</t>
    </r>
    <r>
      <rPr>
        <b/>
        <sz val="10"/>
        <rFont val="Arial"/>
        <family val="2"/>
      </rPr>
      <t>.</t>
    </r>
  </si>
  <si>
    <r>
      <t xml:space="preserve">After calculating rates, enter a </t>
    </r>
    <r>
      <rPr>
        <b/>
        <sz val="10"/>
        <rFont val="Arial"/>
        <family val="2"/>
      </rPr>
      <t>summary price</t>
    </r>
    <r>
      <rPr>
        <sz val="10"/>
        <rFont val="Arial"/>
        <family val="2"/>
      </rPr>
      <t xml:space="preserve"> list.  Link price to appropriate rate calculation worksheet.</t>
    </r>
  </si>
  <si>
    <t>Enter source/ justification of  adjustment.</t>
  </si>
  <si>
    <t>Total Annual Hours Worked:</t>
  </si>
  <si>
    <r>
      <t>CHECK:</t>
    </r>
    <r>
      <rPr>
        <sz val="10"/>
        <rFont val="Arial"/>
        <family val="2"/>
      </rPr>
      <t xml:space="preserve">
Distribution = 100%</t>
    </r>
  </si>
  <si>
    <t>Total Non-Labor Expenses</t>
  </si>
  <si>
    <t>Total Labor Expenses</t>
  </si>
  <si>
    <r>
      <t xml:space="preserve">TOTAL EXPENSES:
</t>
    </r>
    <r>
      <rPr>
        <sz val="10"/>
        <rFont val="Arial"/>
        <family val="2"/>
      </rPr>
      <t>(Labor &amp; Non-Labor)</t>
    </r>
  </si>
  <si>
    <t xml:space="preserve">Category:
</t>
  </si>
  <si>
    <t xml:space="preserve">Service Item:
</t>
  </si>
  <si>
    <t>CATEGORY</t>
  </si>
  <si>
    <t>UNIT</t>
  </si>
  <si>
    <t>SERVICE DESCRIPTION</t>
  </si>
  <si>
    <t>Account Code</t>
  </si>
  <si>
    <t>Account Description</t>
  </si>
  <si>
    <t>CATEGORY A</t>
  </si>
  <si>
    <t>CATEGORY B</t>
  </si>
  <si>
    <t>CATEGORY C</t>
  </si>
  <si>
    <t>FY2016</t>
  </si>
  <si>
    <t>FY2017</t>
  </si>
  <si>
    <t>FY2018</t>
  </si>
  <si>
    <t>FY2019</t>
  </si>
  <si>
    <t>FY2020</t>
  </si>
  <si>
    <t>FY2021</t>
  </si>
  <si>
    <t>FY2022</t>
  </si>
  <si>
    <t>FY2023</t>
  </si>
  <si>
    <t>Depreciation Status</t>
  </si>
  <si>
    <t>NOTES</t>
  </si>
  <si>
    <t xml:space="preserve">RATE: </t>
  </si>
  <si>
    <t>Total Allocated</t>
  </si>
  <si>
    <t>CHECK ALLOCATION</t>
  </si>
  <si>
    <t>Match?</t>
  </si>
  <si>
    <t>Difference in Budget Tab and Non-Labor Expense Tab?</t>
  </si>
  <si>
    <t>Does amount budgeted match the budget tab?</t>
  </si>
  <si>
    <t>PRICE LIST SUMMARY</t>
  </si>
  <si>
    <t>VU PI - External (0%)</t>
  </si>
  <si>
    <t>NFP - External (10%)</t>
  </si>
  <si>
    <t>VU rate will be charged in two parts:  VU investigators will pay the VUMC base rate, and the VU Provost's Office will pay a 10% markup on the total invoice. The markup is a indirect administrative cost recovery rate.</t>
  </si>
  <si>
    <t>All external academic/ non-profit users will pay a 10% markup on the total invoice. The markup is a indirect administrative cost recovery rate.</t>
  </si>
  <si>
    <t xml:space="preserve">VUMC Office of Research </t>
  </si>
  <si>
    <r>
      <t xml:space="preserve">Complete the </t>
    </r>
    <r>
      <rPr>
        <b/>
        <sz val="10"/>
        <rFont val="Arial"/>
        <family val="2"/>
      </rPr>
      <t>General Information</t>
    </r>
    <r>
      <rPr>
        <sz val="10"/>
        <rFont val="Arial"/>
        <family val="2"/>
      </rPr>
      <t xml:space="preserve"> worksheet.  This will help in gathering the types of information needed to determine service fees. 
  * This worksheet is required for all new cores. It is optional for existing cores.</t>
    </r>
  </si>
  <si>
    <r>
      <rPr>
        <b/>
        <sz val="10"/>
        <rFont val="Arial"/>
        <family val="2"/>
      </rPr>
      <t xml:space="preserve">Equipment Depreciation </t>
    </r>
    <r>
      <rPr>
        <sz val="10"/>
        <rFont val="Arial"/>
        <family val="2"/>
      </rPr>
      <t>worksheet:  Complete this tab if depreciation expenses will be included in the service fees. Calculate the annual depreciation for each piece of equipment separately.</t>
    </r>
  </si>
  <si>
    <r>
      <rPr>
        <b/>
        <sz val="10"/>
        <rFont val="Arial"/>
        <family val="2"/>
      </rPr>
      <t xml:space="preserve">Usage </t>
    </r>
    <r>
      <rPr>
        <sz val="10"/>
        <rFont val="Arial"/>
        <family val="2"/>
      </rPr>
      <t>worksheet:  Enter documented usage of your core facility over the past fiscal year.  If you have a new core with no past history, provide details about expected usage:  PI names, services and expected number to be completed in a 12 month period.</t>
    </r>
  </si>
  <si>
    <r>
      <rPr>
        <b/>
        <sz val="10"/>
        <rFont val="Arial"/>
        <family val="2"/>
      </rPr>
      <t>(A) Service Fee worksheet</t>
    </r>
    <r>
      <rPr>
        <sz val="10"/>
        <rFont val="Arial"/>
        <family val="2"/>
      </rPr>
      <t xml:space="preserve">:  Most cores charge a fee for service; this worksheet tab is most commonly used for documenting rates.  Complete a separate Service Fee Determination worksheet for each service.  </t>
    </r>
  </si>
  <si>
    <r>
      <rPr>
        <b/>
        <sz val="10"/>
        <rFont val="Arial"/>
        <family val="2"/>
      </rPr>
      <t xml:space="preserve">(B) Project Rate </t>
    </r>
    <r>
      <rPr>
        <sz val="10"/>
        <rFont val="Arial"/>
        <family val="2"/>
      </rPr>
      <t>worksheet:  This method is used to calculate a hourly rate for project-based work.</t>
    </r>
  </si>
  <si>
    <t>FORM 1275</t>
  </si>
  <si>
    <t xml:space="preserve">Check One: </t>
  </si>
  <si>
    <t>New</t>
  </si>
  <si>
    <t>Renewed</t>
  </si>
  <si>
    <t>X</t>
  </si>
  <si>
    <t>Revised</t>
  </si>
  <si>
    <t>Principal</t>
  </si>
  <si>
    <t>Department</t>
  </si>
  <si>
    <t>Investigator</t>
  </si>
  <si>
    <t>Budget of</t>
  </si>
  <si>
    <t>Project</t>
  </si>
  <si>
    <t>Budget Period</t>
  </si>
  <si>
    <t>Budgeted Amount</t>
  </si>
  <si>
    <t>Number</t>
  </si>
  <si>
    <t>Amount</t>
  </si>
  <si>
    <t>TOTAL LABOR EXPENSES</t>
  </si>
  <si>
    <t>TOTAL NON-LABOR EXPENSES</t>
  </si>
  <si>
    <t>REVENUE</t>
  </si>
  <si>
    <t>44995</t>
  </si>
  <si>
    <t>MISC REVENUE</t>
  </si>
  <si>
    <t>External Billing (Non-Vanderbilt)</t>
  </si>
  <si>
    <t>44999</t>
  </si>
  <si>
    <t>VU SLA REVENUE</t>
  </si>
  <si>
    <t>External Billing (VU customers)</t>
  </si>
  <si>
    <t>80425</t>
  </si>
  <si>
    <t>RESEARCH CORE CHARGES (credits)</t>
  </si>
  <si>
    <t>Internal Billing (VUMC customers)</t>
  </si>
  <si>
    <t>84300</t>
  </si>
  <si>
    <t>UNRESTRICTED OVERHEAD RECOVERY</t>
  </si>
  <si>
    <t>Prorate applied to 44995 Revenue</t>
  </si>
  <si>
    <t>TOTAL DIRECT COSTS</t>
  </si>
  <si>
    <t>Revenue</t>
  </si>
  <si>
    <t>TOTAL</t>
  </si>
  <si>
    <t>Depreciation Summary</t>
  </si>
  <si>
    <t>Depreciation Cost Center:</t>
  </si>
  <si>
    <t>804xxx8xxx</t>
  </si>
  <si>
    <t>Annual Depreciation Expense Calculation</t>
  </si>
  <si>
    <t>#</t>
  </si>
  <si>
    <t>Item Description</t>
  </si>
  <si>
    <t>PO Number</t>
  </si>
  <si>
    <t>Purchased on Cost Center</t>
  </si>
  <si>
    <t>Asset Item Number (Product Inventory ID):</t>
  </si>
  <si>
    <t>Asset Cost</t>
  </si>
  <si>
    <t>Asset life (years)</t>
  </si>
  <si>
    <t>Asset life (months)</t>
  </si>
  <si>
    <t>Acquisition Date</t>
  </si>
  <si>
    <t>Depr Beg Date</t>
  </si>
  <si>
    <t>Depr End Date</t>
  </si>
  <si>
    <t>FY2024</t>
  </si>
  <si>
    <t>FY2025</t>
  </si>
  <si>
    <t>TOTAL DEPRECIATION (ANNUAL):</t>
  </si>
  <si>
    <t>Enter the information for the instruments being depreciated.
The blue cells include a formula to assist in depreciation calculation. Do not delete the formulas.</t>
  </si>
  <si>
    <t>LABOR EXPENSES</t>
  </si>
  <si>
    <t>TOTAL CORE EFFORT</t>
  </si>
  <si>
    <t>OTHER EFFORT
(non core)</t>
  </si>
  <si>
    <t>TOTAL EFFORT</t>
  </si>
  <si>
    <t>Staff Name</t>
  </si>
  <si>
    <t>Salary % Increase</t>
  </si>
  <si>
    <t>Adjusted Salary
(Includes Increase)</t>
  </si>
  <si>
    <t>Actual Fringe Rate
 (Reference Only)</t>
  </si>
  <si>
    <t>Fringe Rate
(Federal Fringe)</t>
  </si>
  <si>
    <t>Percent Effort on recharge center</t>
  </si>
  <si>
    <t>Base Salary Expense
(Recharge Expense Only)</t>
  </si>
  <si>
    <t>Fringe Expense
(Recharge Expense Only)</t>
  </si>
  <si>
    <t>Total Salary Expense on Core
(Recharge Expense Only)</t>
  </si>
  <si>
    <t>Percent Effort on grant center</t>
  </si>
  <si>
    <t>Amount $</t>
  </si>
  <si>
    <t>Notes:</t>
  </si>
  <si>
    <t>% effort</t>
  </si>
  <si>
    <t>Amount $
(to provide core services)</t>
  </si>
  <si>
    <t>Histology</t>
  </si>
  <si>
    <t>Total:</t>
  </si>
  <si>
    <t>*NIH Salary Cap</t>
  </si>
  <si>
    <t>Core Personnel Labor Charges
(1 Core FTE = 1500 annual hours)</t>
  </si>
  <si>
    <t>Total Recharge Salary Summary:</t>
  </si>
  <si>
    <t>Total Effort %</t>
  </si>
  <si>
    <t>Total Support Amt:</t>
  </si>
  <si>
    <t>Total Core Grant Support Summary</t>
  </si>
  <si>
    <t>Total Amount:</t>
  </si>
  <si>
    <t>SERVICE LIST:</t>
  </si>
  <si>
    <t>USAGE</t>
  </si>
  <si>
    <t>TIME STUDY</t>
  </si>
  <si>
    <t>LABOR EXPENSE</t>
  </si>
  <si>
    <t>NON-LABOR EXPENSE</t>
  </si>
  <si>
    <t>TOTAL EXPENSE</t>
  </si>
  <si>
    <t>CARRYOVER ADJUSTMENT</t>
  </si>
  <si>
    <t>SUBSIDY ADJUSTMENT</t>
  </si>
  <si>
    <t>Carryover Adjustment</t>
  </si>
  <si>
    <t>SUBSIDY ADJUSTMENT NOTES</t>
  </si>
  <si>
    <t>Carryover cash surplus/deficit from previous fiscal year</t>
  </si>
  <si>
    <t>Expense Amount Subsidized is Deducted from Total Expenses</t>
  </si>
  <si>
    <r>
      <t>CHECK:</t>
    </r>
    <r>
      <rPr>
        <sz val="10"/>
        <rFont val="Arial"/>
        <family val="2"/>
      </rPr>
      <t xml:space="preserve">
Distribution = 100% per category</t>
    </r>
  </si>
  <si>
    <t>Hourly Rate Charges</t>
  </si>
  <si>
    <t>Effort to provide core services</t>
  </si>
  <si>
    <t>Per Office of Research, labor costs must be based on 1500 workable hours and the effort directly applied to the core's recharge center.</t>
  </si>
  <si>
    <t>Pass-Through Charges</t>
  </si>
  <si>
    <t>Vendor</t>
  </si>
  <si>
    <t>Item Number</t>
  </si>
  <si>
    <t>$Cost/ package</t>
  </si>
  <si>
    <t>#Units/package</t>
  </si>
  <si>
    <t>Pass-Through Charges - Cost varies</t>
  </si>
  <si>
    <t>Antibody Purchase</t>
  </si>
  <si>
    <t>tbd</t>
  </si>
  <si>
    <t>Exact cost of item tbd. Exact cost will be charged to the customer.</t>
  </si>
  <si>
    <t>Reagent</t>
  </si>
  <si>
    <t>Reagent/ Antibody Purchase Policy:</t>
  </si>
  <si>
    <t>Any unused reagent or antibodies purchased will be kept on site until expiration.</t>
  </si>
  <si>
    <t>FedEx Shipping</t>
  </si>
  <si>
    <t>External Testing</t>
  </si>
  <si>
    <t>Charles River Labs</t>
  </si>
  <si>
    <t>FY 20xx</t>
  </si>
  <si>
    <t>Previous YearEnd Cash Balance:</t>
  </si>
  <si>
    <t>Expected
Salary/Fringe</t>
  </si>
  <si>
    <t>Labor Expense (304)</t>
  </si>
  <si>
    <t>FedEx</t>
  </si>
  <si>
    <t>Charles River</t>
  </si>
  <si>
    <t xml:space="preserve">Core Personnel Labor Charges
(1 Core FTE = 1500 annual hours)
Number of hours per staff member, annually: </t>
  </si>
  <si>
    <t>FTE Information</t>
  </si>
  <si>
    <t>Adjustment Funds Available:</t>
  </si>
  <si>
    <t>Remaining Carryover amount availble to distribute:</t>
  </si>
  <si>
    <t>Remaining Core Support amount available to distribute:</t>
  </si>
  <si>
    <t>Service Item Name</t>
  </si>
  <si>
    <t>Total Expense 
(Labor and Non-Labor)</t>
  </si>
  <si>
    <t>Total Base Salary</t>
  </si>
  <si>
    <t>Total Fringe</t>
  </si>
  <si>
    <t>Subsidy Support to Core Operations</t>
  </si>
  <si>
    <t>List source of funds:
Center Number(s) &amp; Description</t>
  </si>
  <si>
    <t>PREVIOUS RATE BUDGET (304 Labor)</t>
  </si>
  <si>
    <t>PREVIOUS RATE BUDGET (Grant Labor)</t>
  </si>
  <si>
    <t xml:space="preserve">PREVIOUS INTERNAL PRICE
</t>
  </si>
  <si>
    <t>External Markup</t>
  </si>
  <si>
    <t>Subsidy Notes:</t>
  </si>
  <si>
    <t>Subsidized
INTERNAL BASE RATE
(Calculated)</t>
  </si>
  <si>
    <t>304 Expenses &amp;
Carryforward Included</t>
  </si>
  <si>
    <t>Rounding Factor</t>
  </si>
  <si>
    <t>Unsubsidized Rate</t>
  </si>
  <si>
    <t>Full Cost 
(304+Support Funds)
Carryforward Included</t>
  </si>
  <si>
    <t>FP - External 
(70%-Market Value)</t>
  </si>
  <si>
    <t>Subsidized
INTERNAL BASE RATE
(Rounded)</t>
  </si>
  <si>
    <t>Rounded subsidized rate</t>
  </si>
  <si>
    <t>Cost-Recovery Summary</t>
  </si>
  <si>
    <t>Projected Usage</t>
  </si>
  <si>
    <t>Projected Revenue</t>
  </si>
  <si>
    <t>Total Projected Usage</t>
  </si>
  <si>
    <t>Total Projected Revenue)</t>
  </si>
  <si>
    <t>VU PI - External</t>
  </si>
  <si>
    <t>NFP - External</t>
  </si>
  <si>
    <t>FP - External</t>
  </si>
  <si>
    <t>Calculated based on Projected Usage (including scholarship activity)</t>
  </si>
  <si>
    <t>LINKED:
[Non-Labor Expenses]</t>
  </si>
  <si>
    <t>LINKED:
[Labor Expenses]</t>
  </si>
  <si>
    <t>Previous Rate Budget</t>
  </si>
  <si>
    <t>New FY BUDGET</t>
  </si>
  <si>
    <t>Annualized Actual Spend (Previous Year)</t>
  </si>
  <si>
    <t>Budget Comments</t>
  </si>
  <si>
    <t>Expense Description</t>
  </si>
  <si>
    <t>Repair/ Maintenance</t>
  </si>
  <si>
    <t>Service Agreements/ Leases</t>
  </si>
  <si>
    <t>Depreciation</t>
  </si>
  <si>
    <t>CHECK ALLOCATIONS &amp; BUDGET WORKSHEET</t>
  </si>
  <si>
    <t>PREVIOUS RATE BUDGET (Non-Labor)</t>
  </si>
  <si>
    <t>Total Usage:</t>
  </si>
  <si>
    <t>Total New FY Budget Amount:</t>
  </si>
  <si>
    <r>
      <rPr>
        <b/>
        <u/>
        <sz val="11"/>
        <rFont val="Calibri"/>
        <family val="2"/>
        <scheme val="minor"/>
      </rPr>
      <t xml:space="preserve">CHECK:   </t>
    </r>
    <r>
      <rPr>
        <b/>
        <sz val="11"/>
        <rFont val="Calibri"/>
        <family val="2"/>
        <scheme val="minor"/>
      </rPr>
      <t>LINK TO BUDGET TAB - TOTAL NON-LABOR EXPENSES:</t>
    </r>
  </si>
  <si>
    <t>TOTALS</t>
  </si>
  <si>
    <t>Total Non-Labor</t>
  </si>
  <si>
    <t>Calculated Rate</t>
  </si>
  <si>
    <t>(Projected  Usage) x (Calculated Rate)</t>
  </si>
  <si>
    <t>Adjusted Unsubsidized Rate
(Full Cost | Carryforward Adjustment)</t>
  </si>
  <si>
    <t>INTERNAL BASE RATE (subsidized rate)
(Direct 304 Expenses Only + Carryforward Adj)</t>
  </si>
  <si>
    <t>304 Expense Calculation
Adjusted Rate includes Carryforward Amount</t>
  </si>
  <si>
    <t>Full expense calculation (304+support funds)
Adjusted Rate includes Carryforward Amount</t>
  </si>
  <si>
    <t>Total Adjustments</t>
  </si>
  <si>
    <t>Total Projected Revenue (adjusted):</t>
  </si>
  <si>
    <t>Cash Updated:</t>
  </si>
  <si>
    <t>Cash Amount:</t>
  </si>
  <si>
    <t>Operating Budget:</t>
  </si>
  <si>
    <t>Cash Threshold:
 (25%)</t>
  </si>
  <si>
    <t>Total Projected Usage:</t>
  </si>
  <si>
    <t>% of Total Usage</t>
  </si>
  <si>
    <t>Title/position</t>
  </si>
  <si>
    <t>PASS-THROUGH EXPENSES</t>
  </si>
  <si>
    <t>Total New FY Budget Amount  (Pass-Through):</t>
  </si>
  <si>
    <t>INTERNAL BASE RATE:</t>
  </si>
  <si>
    <t>Calculated rate including cash carryforward.  Any subsidy support is deducted from the calculation.  This rate is the base rate charged for core services.</t>
  </si>
  <si>
    <t xml:space="preserve">Calculated rate including cash carryforward and subsidy support.  This rate is the true cost of the services provided.  For reference only. </t>
  </si>
  <si>
    <t>NOTE:  Some cores used the modified base rate as the base for billing external for-profit customers.  In these situations, the for-profit indirect cost recovery markup is applied to the modified base rate.</t>
  </si>
  <si>
    <t>To keep items within the market value, External-for-profit/foreign percent of markup may fluctuate.   The extra revenue generated allows the core to keep rates down for internally federally sponsored customers.</t>
  </si>
  <si>
    <t>Prev. Rate
Projected Usage</t>
  </si>
  <si>
    <t>General Expenses  (Allocated to all services)</t>
  </si>
  <si>
    <t>Amount remaining to allocate:</t>
  </si>
  <si>
    <t>Next FY Usage increase/decrease:</t>
  </si>
  <si>
    <t>304</t>
  </si>
  <si>
    <t>7/1/19-6/30/20</t>
  </si>
  <si>
    <t>Annual</t>
  </si>
  <si>
    <t>NON-LABOR EXPENSES</t>
  </si>
  <si>
    <t>OFFICE SUPPLIES</t>
  </si>
  <si>
    <t>LAB SUPPLIES</t>
  </si>
  <si>
    <t>DEPREC MOVEABLE EQUIP</t>
  </si>
  <si>
    <t>NON-LABOR EXPENSES (PASS-THROUGH EXPENSES)</t>
  </si>
  <si>
    <t>63440</t>
  </si>
  <si>
    <t>LAB ANALYSIS</t>
  </si>
  <si>
    <t>x% of user base:</t>
  </si>
  <si>
    <t>Deficit Recovery (Rates increased to recover Deficit</t>
  </si>
  <si>
    <t>Surplus Resolution (Rates decreased to resolve cash surplus)</t>
  </si>
  <si>
    <t>10% OH Recovery (44995)</t>
  </si>
  <si>
    <t xml:space="preserve">FORMS                              </t>
  </si>
  <si>
    <t xml:space="preserve">COMPUTER SOFTWARE                  </t>
  </si>
  <si>
    <t xml:space="preserve">VUMC RESEARCH CORE CHARGES         </t>
  </si>
  <si>
    <t xml:space="preserve">TELEPHONE LOCAL                    </t>
  </si>
  <si>
    <t xml:space="preserve">FEES                               </t>
  </si>
  <si>
    <t xml:space="preserve">MEMBERSHIPS &amp; DUES                 </t>
  </si>
  <si>
    <t xml:space="preserve">REGISTRATION FEES                  </t>
  </si>
  <si>
    <t xml:space="preserve">TRAVEL ADMIN                       </t>
  </si>
  <si>
    <t xml:space="preserve">TRAVEL FACULTY                     </t>
  </si>
  <si>
    <t>5xxxx</t>
  </si>
  <si>
    <t>Base Salary &amp; Fringe</t>
  </si>
  <si>
    <t>Total Annual Salary/Fringe
(Core 304)</t>
  </si>
  <si>
    <t>Core Annual Hours
(1500 * effort %)</t>
  </si>
  <si>
    <t>Cost per Hour</t>
  </si>
  <si>
    <t>Average Hourly Rate:</t>
  </si>
  <si>
    <t>*Scholarships Excluded</t>
  </si>
  <si>
    <t>USAGE DATE:
July 2018 - June 2019 actuals</t>
  </si>
  <si>
    <t>CORE NAME:</t>
  </si>
  <si>
    <t>B) What are the hours of operation for this core?</t>
  </si>
  <si>
    <t>C) Will services be provided only by core staff members?    If not, what training is required for users of this core?  Do you plan to charge for that training?</t>
  </si>
  <si>
    <t>D) Are similar services available elsewhere at Vanderbilt?    If yes, then explain how this core will be utilized differently from the existing service.</t>
  </si>
  <si>
    <t>E) Will services be provided to non-Vanderbilt investigators?  If yes, will these users be from academic institutions, for-profit businesses, or both? Do you plan to charge for that training?</t>
  </si>
  <si>
    <t>E) Estimated annual usage:    Identify the estimated number of users per year (if small #, indicate their names in the comments section; otherwise list the scientific specialties or departments that will be served by this core).</t>
  </si>
  <si>
    <t># of specific individuals per year:</t>
  </si>
  <si>
    <t>non-VUMC (external) usage, estimate percentage per year:</t>
  </si>
  <si>
    <t>F) What services will be (or are) provided (list below)</t>
  </si>
  <si>
    <t>Category Name</t>
  </si>
  <si>
    <t>Service Name</t>
  </si>
  <si>
    <t>Unit of Measurement 
(hourly, per analysis, daily, etc.)</t>
  </si>
  <si>
    <t>Estimated Usage 
(annual units sold per year)</t>
  </si>
  <si>
    <t>List all personnel who are involved in this core. Include support staff who place orders, track inventory, and problem-solve; include research assistants who provide services in the lab; include faculty who provide direct supervision, oversight and/or training.    Estimate the percentage of effort the core staff member will be spend performing core activities.   If a core member is not 100% on a core operation, we must document how the other activities are unrelated to core operations.</t>
  </si>
  <si>
    <t>Full Base Salary ($)</t>
  </si>
  <si>
    <t>Fringe Percentage</t>
  </si>
  <si>
    <t>Fringe Type (Staff or Faculty)</t>
  </si>
  <si>
    <t>% of time 
(effort allocation)</t>
  </si>
  <si>
    <t>Calculated Annual Salary Cost</t>
  </si>
  <si>
    <t>Annual Cost</t>
  </si>
  <si>
    <t>List separately any machine service agreements for equipment that provides service in this core.    Estimates should be based on a 12 month period.  Also include any new service agreements that will need to be established in the foreseeable future (such as on equipment going out of warranty in the next 12 months).</t>
  </si>
  <si>
    <t>Will equipment need to be regularly replaced, or purchased if usage increases? Also list any estimate on the need to replace and/or repair equipment that is not covered by warranty or service agreement.   Give more detail in the comments section.</t>
  </si>
  <si>
    <t>Equipment/ Instrument Name</t>
  </si>
  <si>
    <t>Timeframe for purchase</t>
  </si>
  <si>
    <t>SECTION 6: Instruments Available</t>
  </si>
  <si>
    <t>Type of Usage:  
(1) Users billed for actual usage of intsturment
or (2) Core operates as part of workflow to provide core services</t>
  </si>
  <si>
    <t>SECTION 7: Core Leadership</t>
  </si>
  <si>
    <t>Individual Name(s)</t>
  </si>
  <si>
    <t>Core Operations Manager</t>
  </si>
  <si>
    <t>Core Scientific Director</t>
  </si>
  <si>
    <t>Center Director</t>
  </si>
  <si>
    <t xml:space="preserve"> Proposed Members of Users Committee</t>
  </si>
  <si>
    <t>Estimated Annual Direct Operating Costs</t>
  </si>
  <si>
    <t>Expense Type</t>
  </si>
  <si>
    <t>Total Annual Cost</t>
  </si>
  <si>
    <t>Grand Total</t>
  </si>
  <si>
    <t>NEW CORES:  This worksheet section is required.</t>
  </si>
  <si>
    <t>Background Information</t>
  </si>
  <si>
    <t>Instruments Available</t>
  </si>
  <si>
    <t>Name &amp; location of this core:</t>
  </si>
  <si>
    <t>Core Leadership</t>
  </si>
  <si>
    <t>EXISTING CORES:  This worksheet section is required.</t>
  </si>
  <si>
    <r>
      <rPr>
        <b/>
        <sz val="10"/>
        <rFont val="Arial"/>
        <family val="2"/>
      </rPr>
      <t xml:space="preserve">General Information Instructions: </t>
    </r>
    <r>
      <rPr>
        <sz val="10"/>
        <rFont val="Arial"/>
        <family val="2"/>
      </rPr>
      <t xml:space="preserve"> This form is intended to collect general information about an existing core.</t>
    </r>
  </si>
  <si>
    <t>General Info</t>
  </si>
  <si>
    <t>Budget 1275</t>
  </si>
  <si>
    <t>Service Fee</t>
  </si>
  <si>
    <t>Project Rate</t>
  </si>
  <si>
    <t>Rate Calculation worksheet</t>
  </si>
  <si>
    <r>
      <rPr>
        <b/>
        <sz val="10"/>
        <rFont val="Arial"/>
        <family val="2"/>
      </rPr>
      <t>(C) Rate Calculation Worksheet:</t>
    </r>
    <r>
      <rPr>
        <sz val="10"/>
        <rFont val="Arial"/>
        <family val="2"/>
      </rPr>
      <t xml:space="preserve">  This method is useful for cores with multiple service lines.  All rates will be calculated on one worksheet tab. The labor and non-labor worksheets link into the rate calculation worksheet. 
</t>
    </r>
    <r>
      <rPr>
        <b/>
        <u/>
        <sz val="10"/>
        <rFont val="Arial"/>
        <family val="2"/>
      </rPr>
      <t xml:space="preserve">If Used:  </t>
    </r>
    <r>
      <rPr>
        <sz val="10"/>
        <rFont val="Arial"/>
        <family val="2"/>
      </rPr>
      <t>Complete the (5c) Labor Expenses worksheet &amp; the (5c) Non-Labor Expenses worksheet.</t>
    </r>
  </si>
  <si>
    <t>Price List Summary</t>
  </si>
  <si>
    <t>Chose your rate calculation method.</t>
  </si>
  <si>
    <t>Revised July 22, 2019</t>
  </si>
  <si>
    <t>Insert Usage data from VUMC CORES/ VUMC iLab or other spreadsheet on this worksheet.</t>
  </si>
  <si>
    <t>Fringe rate*</t>
  </si>
  <si>
    <t>*Use federal fringe rates for rate calculation purposes.</t>
  </si>
  <si>
    <t>External Not-For-Profit User Markup:</t>
  </si>
  <si>
    <t>External For-Profit/ Foreign User Markup:</t>
  </si>
  <si>
    <t>External Rates</t>
  </si>
  <si>
    <t>Minimum upcharge; fees may be higher.  
Complete and execute a Research Services Agreement for all commercial users.</t>
  </si>
  <si>
    <t>Price:</t>
  </si>
  <si>
    <t>*Use federal fringe rates</t>
  </si>
  <si>
    <t>Actual Billable Usage
Annualized</t>
  </si>
  <si>
    <t>EXCLUDE SCHOLARSHIPS
Core inputs value
(Link to Usage Tab)</t>
  </si>
  <si>
    <t>Total Labor</t>
  </si>
  <si>
    <t>All external commercial/for-profit/ foreign users will pay a 70% markup on the total invoice. The markup is a indirect administrative cost recovery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</si>
</sst>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00"/>
    <numFmt numFmtId="166" formatCode="&quot;$&quot;#,##0"/>
    <numFmt numFmtId="167" formatCode="_(#,##0.00_);\(#,##0.00\)"/>
    <numFmt numFmtId="168" formatCode="_(#,##0_);\(#,##0\)"/>
    <numFmt numFmtId="169" formatCode="0.0"/>
    <numFmt numFmtId="170" formatCode="mm\-dd\-yyyy"/>
    <numFmt numFmtId="171" formatCode="_(&quot;$&quot;* #,##0_);_(&quot;$&quot;* \(#,##0\);_(&quot;$&quot;* &quot;-&quot;??_);_(@_)"/>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i/>
      <sz val="10"/>
      <name val="Arial"/>
      <family val="2"/>
    </font>
    <font>
      <sz val="11"/>
      <name val="Tahoma"/>
      <family val="2"/>
    </font>
    <font>
      <b/>
      <i/>
      <sz val="10"/>
      <name val="Arial"/>
      <family val="2"/>
    </font>
    <font>
      <sz val="10"/>
      <name val="Verdana"/>
      <family val="2"/>
    </font>
    <font>
      <sz val="8"/>
      <name val="Helv"/>
    </font>
    <font>
      <b/>
      <u/>
      <sz val="10"/>
      <name val="Arial"/>
      <family val="2"/>
    </font>
    <font>
      <b/>
      <sz val="10"/>
      <color indexed="8"/>
      <name val="Calibri"/>
      <family val="2"/>
    </font>
    <font>
      <sz val="10"/>
      <color indexed="8"/>
      <name val="Calibri"/>
      <family val="2"/>
    </font>
    <font>
      <sz val="10"/>
      <color indexed="8"/>
      <name val="Cambria"/>
      <family val="1"/>
    </font>
    <font>
      <b/>
      <sz val="12"/>
      <color indexed="8"/>
      <name val="Cambria"/>
      <family val="1"/>
    </font>
    <font>
      <b/>
      <u/>
      <sz val="12"/>
      <color indexed="8"/>
      <name val="Cambria"/>
      <family val="1"/>
    </font>
    <font>
      <b/>
      <i/>
      <sz val="12"/>
      <color indexed="8"/>
      <name val="Cambria"/>
      <family val="1"/>
    </font>
    <font>
      <sz val="12"/>
      <color indexed="8"/>
      <name val="Cambria"/>
      <family val="1"/>
    </font>
    <font>
      <sz val="10"/>
      <color indexed="60"/>
      <name val="Calibri"/>
      <family val="2"/>
    </font>
    <font>
      <b/>
      <sz val="11"/>
      <name val="Arial"/>
      <family val="2"/>
    </font>
    <font>
      <b/>
      <sz val="10"/>
      <color indexed="60"/>
      <name val="Arial"/>
      <family val="2"/>
    </font>
    <font>
      <sz val="9"/>
      <name val="Arial"/>
      <family val="2"/>
    </font>
    <font>
      <sz val="10"/>
      <color indexed="10"/>
      <name val="Arial"/>
      <family val="2"/>
    </font>
    <font>
      <sz val="10"/>
      <color indexed="19"/>
      <name val="Arial"/>
      <family val="2"/>
    </font>
    <font>
      <sz val="8"/>
      <name val="Helv"/>
    </font>
    <font>
      <sz val="11"/>
      <color theme="1"/>
      <name val="Calibri"/>
      <family val="2"/>
      <scheme val="minor"/>
    </font>
    <font>
      <sz val="10"/>
      <color rgb="FF000000"/>
      <name val="Arial"/>
      <family val="2"/>
    </font>
    <font>
      <u/>
      <sz val="10"/>
      <color theme="10"/>
      <name val="Arial"/>
      <family val="2"/>
    </font>
    <font>
      <i/>
      <sz val="10"/>
      <color rgb="FFC00000"/>
      <name val="Arial"/>
      <family val="2"/>
    </font>
    <font>
      <b/>
      <sz val="10"/>
      <color rgb="FF000000"/>
      <name val="Arial"/>
      <family val="2"/>
    </font>
    <font>
      <b/>
      <sz val="10"/>
      <color rgb="FF000000"/>
      <name val="Cambria"/>
      <family val="1"/>
      <scheme val="major"/>
    </font>
    <font>
      <sz val="10"/>
      <color rgb="FFC00000"/>
      <name val="Arial"/>
      <family val="2"/>
    </font>
    <font>
      <b/>
      <sz val="10"/>
      <color rgb="FFC00000"/>
      <name val="Arial"/>
      <family val="2"/>
    </font>
    <font>
      <i/>
      <sz val="10"/>
      <color theme="1"/>
      <name val="Calibri"/>
      <family val="2"/>
      <scheme val="minor"/>
    </font>
    <font>
      <sz val="10"/>
      <color rgb="FF000000"/>
      <name val="Calibri"/>
      <family val="2"/>
      <scheme val="minor"/>
    </font>
    <font>
      <i/>
      <sz val="10"/>
      <color rgb="FF000000"/>
      <name val="Arial"/>
      <family val="2"/>
    </font>
    <font>
      <b/>
      <sz val="10"/>
      <color rgb="FF000000"/>
      <name val="Calibri"/>
      <family val="2"/>
      <scheme val="minor"/>
    </font>
    <font>
      <sz val="10"/>
      <color rgb="FF000000"/>
      <name val="Cambria"/>
      <family val="1"/>
      <scheme val="major"/>
    </font>
    <font>
      <b/>
      <sz val="10"/>
      <name val="Cambria"/>
      <family val="1"/>
      <scheme val="major"/>
    </font>
    <font>
      <sz val="10"/>
      <color theme="1"/>
      <name val="Calibri"/>
      <family val="2"/>
      <scheme val="minor"/>
    </font>
    <font>
      <i/>
      <sz val="10"/>
      <color theme="1"/>
      <name val="Arial"/>
      <family val="2"/>
    </font>
    <font>
      <sz val="10"/>
      <name val="Calibri"/>
      <family val="2"/>
      <scheme val="minor"/>
    </font>
    <font>
      <i/>
      <sz val="10"/>
      <color rgb="FFC00000"/>
      <name val="Calibri"/>
      <family val="2"/>
      <scheme val="minor"/>
    </font>
    <font>
      <b/>
      <sz val="10"/>
      <name val="Calibri"/>
      <family val="2"/>
      <scheme val="minor"/>
    </font>
    <font>
      <i/>
      <sz val="10"/>
      <name val="Calibri"/>
      <family val="2"/>
      <scheme val="minor"/>
    </font>
    <font>
      <sz val="10"/>
      <color theme="1"/>
      <name val="Arial"/>
      <family val="2"/>
    </font>
    <font>
      <sz val="10"/>
      <color rgb="FFFF0000"/>
      <name val="Arial"/>
      <family val="2"/>
    </font>
    <font>
      <b/>
      <u/>
      <sz val="10"/>
      <color theme="0"/>
      <name val="Arial"/>
      <family val="2"/>
    </font>
    <font>
      <b/>
      <sz val="12"/>
      <name val="Cambria"/>
      <family val="1"/>
      <scheme val="major"/>
    </font>
    <font>
      <b/>
      <u/>
      <sz val="13"/>
      <color rgb="FF000000"/>
      <name val="Cambria"/>
      <family val="1"/>
      <scheme val="major"/>
    </font>
    <font>
      <b/>
      <sz val="11"/>
      <color rgb="FF000000"/>
      <name val="Cambria"/>
      <family val="1"/>
      <scheme val="major"/>
    </font>
    <font>
      <b/>
      <u/>
      <sz val="11"/>
      <color rgb="FF000000"/>
      <name val="Cambria"/>
      <family val="1"/>
      <scheme val="major"/>
    </font>
    <font>
      <i/>
      <sz val="10"/>
      <color rgb="FFFF0000"/>
      <name val="Calibri"/>
      <family val="2"/>
      <scheme val="minor"/>
    </font>
    <font>
      <i/>
      <sz val="10"/>
      <color rgb="FF000000"/>
      <name val="Calibri"/>
      <family val="2"/>
      <scheme val="minor"/>
    </font>
    <font>
      <b/>
      <sz val="12"/>
      <color rgb="FF000000"/>
      <name val="Cambria"/>
      <family val="1"/>
      <scheme val="major"/>
    </font>
    <font>
      <b/>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Cambria"/>
      <family val="1"/>
    </font>
    <font>
      <b/>
      <sz val="12"/>
      <color rgb="FFFF0000"/>
      <name val="Cambria"/>
      <family val="1"/>
      <scheme val="major"/>
    </font>
    <font>
      <b/>
      <sz val="11"/>
      <name val="Calibri"/>
      <family val="2"/>
      <scheme val="minor"/>
    </font>
    <font>
      <u/>
      <sz val="10"/>
      <color theme="11"/>
      <name val="Arial"/>
      <family val="2"/>
    </font>
    <font>
      <b/>
      <u/>
      <sz val="11"/>
      <name val="Calibri"/>
      <family val="2"/>
      <scheme val="minor"/>
    </font>
    <font>
      <b/>
      <sz val="16"/>
      <name val="Cambria"/>
      <family val="1"/>
      <scheme val="major"/>
    </font>
    <font>
      <b/>
      <u/>
      <sz val="14"/>
      <color theme="0"/>
      <name val="Cambria"/>
      <family val="1"/>
      <scheme val="major"/>
    </font>
    <font>
      <i/>
      <sz val="8"/>
      <name val="Arial"/>
      <family val="2"/>
    </font>
    <font>
      <b/>
      <sz val="8"/>
      <name val="Arial"/>
      <family val="2"/>
    </font>
    <font>
      <sz val="8"/>
      <color theme="0"/>
      <name val="Arial"/>
      <family val="2"/>
    </font>
    <font>
      <b/>
      <sz val="8"/>
      <color theme="0"/>
      <name val="Arial"/>
      <family val="2"/>
    </font>
    <font>
      <b/>
      <u/>
      <sz val="8"/>
      <name val="Arial"/>
      <family val="2"/>
    </font>
    <font>
      <b/>
      <sz val="18"/>
      <color theme="0"/>
      <name val="Calibri"/>
      <family val="2"/>
      <scheme val="minor"/>
    </font>
    <font>
      <b/>
      <sz val="22"/>
      <color theme="0"/>
      <name val="Calibri"/>
      <family val="2"/>
      <scheme val="minor"/>
    </font>
    <font>
      <b/>
      <sz val="12"/>
      <color theme="0"/>
      <name val="Calibri"/>
      <family val="2"/>
      <scheme val="minor"/>
    </font>
    <font>
      <b/>
      <sz val="12"/>
      <name val="Calibri"/>
      <family val="2"/>
      <scheme val="minor"/>
    </font>
    <font>
      <b/>
      <sz val="10"/>
      <color theme="0"/>
      <name val="Arial"/>
      <family val="2"/>
    </font>
    <font>
      <b/>
      <sz val="10"/>
      <color theme="0"/>
      <name val="Calibri"/>
      <family val="2"/>
      <scheme val="minor"/>
    </font>
    <font>
      <sz val="10"/>
      <color rgb="FFFF0000"/>
      <name val="Calibri"/>
      <family val="2"/>
      <scheme val="minor"/>
    </font>
    <font>
      <b/>
      <u/>
      <sz val="10"/>
      <name val="Calibri"/>
      <family val="2"/>
      <scheme val="minor"/>
    </font>
    <font>
      <b/>
      <sz val="10"/>
      <color indexed="10"/>
      <name val="Arial"/>
      <family val="2"/>
    </font>
    <font>
      <b/>
      <sz val="10"/>
      <color indexed="19"/>
      <name val="Arial"/>
      <family val="2"/>
    </font>
    <font>
      <b/>
      <sz val="14"/>
      <name val="Arial"/>
      <family val="2"/>
    </font>
    <font>
      <sz val="11"/>
      <color indexed="10"/>
      <name val="Arial"/>
      <family val="2"/>
    </font>
    <font>
      <b/>
      <sz val="18"/>
      <name val="Arial"/>
      <family val="2"/>
    </font>
    <font>
      <sz val="10"/>
      <name val="Arial"/>
      <family val="2"/>
    </font>
    <font>
      <b/>
      <u/>
      <sz val="10"/>
      <color theme="0"/>
      <name val="Calibri"/>
      <family val="2"/>
      <scheme val="minor"/>
    </font>
    <font>
      <b/>
      <sz val="9"/>
      <color theme="0"/>
      <name val="Arial"/>
      <family val="2"/>
    </font>
    <font>
      <b/>
      <sz val="14"/>
      <name val="Cambria"/>
      <family val="1"/>
      <scheme val="major"/>
    </font>
    <font>
      <b/>
      <sz val="10"/>
      <color rgb="FFFF0000"/>
      <name val="Arial"/>
      <family val="2"/>
    </font>
    <font>
      <sz val="10"/>
      <name val="Arial"/>
    </font>
  </fonts>
  <fills count="65">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rgb="FFF2F2F2"/>
        <bgColor indexed="64"/>
      </patternFill>
    </fill>
    <fill>
      <patternFill patternType="solid">
        <fgColor rgb="FFD6E3B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2D69B"/>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indexed="43"/>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indexed="9"/>
      </patternFill>
    </fill>
    <fill>
      <patternFill patternType="solid">
        <fgColor indexed="9"/>
        <bgColor indexed="64"/>
      </patternFill>
    </fill>
    <fill>
      <patternFill patternType="solid">
        <fgColor indexed="26"/>
        <bgColor indexed="64"/>
      </patternFill>
    </fill>
    <fill>
      <patternFill patternType="solid">
        <fgColor rgb="FFFFFFEB"/>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99"/>
        <bgColor indexed="64"/>
      </patternFill>
    </fill>
    <fill>
      <patternFill patternType="solid">
        <fgColor theme="2"/>
        <bgColor indexed="64"/>
      </patternFill>
    </fill>
    <fill>
      <patternFill patternType="gray0625"/>
    </fill>
    <fill>
      <patternFill patternType="solid">
        <fgColor theme="8" tint="0.59999389629810485"/>
        <bgColor indexed="64"/>
      </patternFill>
    </fill>
    <fill>
      <patternFill patternType="solid">
        <fgColor rgb="FFEBF6F9"/>
        <bgColor indexed="64"/>
      </patternFill>
    </fill>
    <fill>
      <patternFill patternType="solid">
        <fgColor theme="6" tint="0.59999389629810485"/>
        <bgColor indexed="64"/>
      </patternFill>
    </fill>
  </fills>
  <borders count="322">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Down="1">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theme="0" tint="-0.499984740745262"/>
      </right>
      <top/>
      <bottom style="thin">
        <color theme="0" tint="-0.499984740745262"/>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double">
        <color auto="1"/>
      </left>
      <right/>
      <top/>
      <bottom/>
      <diagonal/>
    </border>
    <border>
      <left style="double">
        <color auto="1"/>
      </left>
      <right style="double">
        <color auto="1"/>
      </right>
      <top/>
      <bottom/>
      <diagonal/>
    </border>
    <border>
      <left style="double">
        <color auto="1"/>
      </left>
      <right style="double">
        <color auto="1"/>
      </right>
      <top style="thin">
        <color auto="1"/>
      </top>
      <bottom style="double">
        <color auto="1"/>
      </bottom>
      <diagonal/>
    </border>
    <border diagonalDown="1">
      <left style="medium">
        <color indexed="64"/>
      </left>
      <right style="thin">
        <color theme="0" tint="-0.499984740745262"/>
      </right>
      <top style="medium">
        <color indexed="64"/>
      </top>
      <bottom style="thin">
        <color theme="0" tint="-0.499984740745262"/>
      </bottom>
      <diagonal/>
    </border>
    <border diagonalDown="1">
      <left style="thin">
        <color theme="0" tint="-0.499984740745262"/>
      </left>
      <right style="medium">
        <color indexed="64"/>
      </right>
      <top style="medium">
        <color indexed="64"/>
      </top>
      <bottom style="thin">
        <color theme="0" tint="-0.499984740745262"/>
      </bottom>
      <diagonal/>
    </border>
    <border diagonalDown="1">
      <left style="medium">
        <color indexed="64"/>
      </left>
      <right/>
      <top style="thin">
        <color theme="0" tint="-0.499984740745262"/>
      </top>
      <bottom/>
      <diagonal/>
    </border>
    <border diagonalDown="1">
      <left/>
      <right style="medium">
        <color indexed="64"/>
      </right>
      <top style="thin">
        <color theme="0" tint="-0.499984740745262"/>
      </top>
      <bottom/>
      <diagonal/>
    </border>
    <border>
      <left style="thin">
        <color theme="0" tint="-0.499984740745262"/>
      </left>
      <right/>
      <top style="medium">
        <color auto="1"/>
      </top>
      <bottom style="thin">
        <color theme="0" tint="-0.499984740745262"/>
      </bottom>
      <diagonal/>
    </border>
    <border diagonalDown="1">
      <left style="medium">
        <color indexed="64"/>
      </left>
      <right style="thin">
        <color theme="0" tint="-0.499984740745262"/>
      </right>
      <top style="thin">
        <color theme="0" tint="-0.499984740745262"/>
      </top>
      <bottom style="medium">
        <color indexed="64"/>
      </bottom>
      <diagonal/>
    </border>
    <border diagonalDown="1">
      <left style="thin">
        <color theme="0" tint="-0.499984740745262"/>
      </left>
      <right style="medium">
        <color indexed="64"/>
      </right>
      <top style="thin">
        <color theme="0" tint="-0.499984740745262"/>
      </top>
      <bottom style="medium">
        <color indexed="64"/>
      </bottom>
      <diagonal/>
    </border>
    <border>
      <left/>
      <right/>
      <top style="thin">
        <color indexed="64"/>
      </top>
      <bottom style="medium">
        <color indexed="64"/>
      </bottom>
      <diagonal/>
    </border>
    <border>
      <left style="thick">
        <color theme="0" tint="-0.499984740745262"/>
      </left>
      <right/>
      <top style="thick">
        <color theme="0" tint="-0.499984740745262"/>
      </top>
      <bottom style="medium">
        <color theme="0" tint="-0.499984740745262"/>
      </bottom>
      <diagonal/>
    </border>
    <border>
      <left/>
      <right/>
      <top style="thick">
        <color theme="0" tint="-0.499984740745262"/>
      </top>
      <bottom style="medium">
        <color theme="0" tint="-0.499984740745262"/>
      </bottom>
      <diagonal/>
    </border>
    <border>
      <left/>
      <right/>
      <top style="thin">
        <color auto="1"/>
      </top>
      <bottom style="thin">
        <color auto="1"/>
      </bottom>
      <diagonal/>
    </border>
    <border>
      <left style="thick">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medium">
        <color indexed="64"/>
      </left>
      <right style="medium">
        <color theme="0" tint="-0.499984740745262"/>
      </right>
      <top/>
      <bottom style="medium">
        <color theme="0" tint="-0.499984740745262"/>
      </bottom>
      <diagonal/>
    </border>
    <border>
      <left style="thin">
        <color theme="0" tint="-0.499984740745262"/>
      </left>
      <right style="medium">
        <color theme="0" tint="-0.499984740745262"/>
      </right>
      <top/>
      <bottom/>
      <diagonal/>
    </border>
    <border>
      <left style="medium">
        <color theme="0" tint="-0.499984740745262"/>
      </left>
      <right style="medium">
        <color indexed="64"/>
      </right>
      <top/>
      <bottom/>
      <diagonal/>
    </border>
    <border>
      <left style="thin">
        <color indexed="64"/>
      </left>
      <right style="medium">
        <color indexed="64"/>
      </right>
      <top/>
      <bottom/>
      <diagonal/>
    </border>
    <border>
      <left style="medium">
        <color theme="0" tint="-0.499984740745262"/>
      </left>
      <right/>
      <top style="thin">
        <color indexed="64"/>
      </top>
      <bottom/>
      <diagonal/>
    </border>
    <border>
      <left style="medium">
        <color indexed="64"/>
      </left>
      <right style="medium">
        <color indexed="64"/>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medium">
        <color indexed="64"/>
      </right>
      <top style="medium">
        <color theme="0" tint="-0.499984740745262"/>
      </top>
      <bottom style="thin">
        <color theme="0" tint="-0.499984740745262"/>
      </bottom>
      <diagonal/>
    </border>
    <border>
      <left style="thin">
        <color indexed="64"/>
      </left>
      <right style="medium">
        <color indexed="64"/>
      </right>
      <top style="medium">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indexed="64"/>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indexed="64"/>
      </right>
      <top style="thin">
        <color theme="0" tint="-0.499984740745262"/>
      </top>
      <bottom style="thin">
        <color theme="0" tint="-0.499984740745262"/>
      </bottom>
      <diagonal/>
    </border>
    <border>
      <left style="medium">
        <color theme="0" tint="-0.499984740745262"/>
      </left>
      <right style="thin">
        <color indexed="64"/>
      </right>
      <top style="thin">
        <color theme="0" tint="-0.499984740745262"/>
      </top>
      <bottom style="thin">
        <color theme="0" tint="-0.499984740745262"/>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style="medium">
        <color theme="0" tint="-0.499984740745262"/>
      </top>
      <bottom style="double">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style="thin">
        <color theme="0" tint="-0.499984740745262"/>
      </left>
      <right style="medium">
        <color indexed="64"/>
      </right>
      <top style="medium">
        <color theme="0" tint="-0.499984740745262"/>
      </top>
      <bottom/>
      <diagonal/>
    </border>
    <border>
      <left style="thick">
        <color theme="0" tint="-0.499984740745262"/>
      </left>
      <right style="thin">
        <color theme="0" tint="-0.499984740745262"/>
      </right>
      <top/>
      <bottom style="thick">
        <color theme="0" tint="-0.499984740745262"/>
      </bottom>
      <diagonal/>
    </border>
    <border>
      <left style="thin">
        <color theme="0" tint="-0.499984740745262"/>
      </left>
      <right style="thin">
        <color theme="0" tint="-0.499984740745262"/>
      </right>
      <top style="double">
        <color theme="0" tint="-0.499984740745262"/>
      </top>
      <bottom style="thick">
        <color theme="0" tint="-0.499984740745262"/>
      </bottom>
      <diagonal/>
    </border>
    <border>
      <left/>
      <right/>
      <top/>
      <bottom style="thick">
        <color theme="0" tint="-0.499984740745262"/>
      </bottom>
      <diagonal/>
    </border>
    <border>
      <left style="thin">
        <color theme="0" tint="-0.499984740745262"/>
      </left>
      <right/>
      <top style="double">
        <color theme="0" tint="-0.499984740745262"/>
      </top>
      <bottom style="thick">
        <color theme="0" tint="-0.499984740745262"/>
      </bottom>
      <diagonal/>
    </border>
    <border>
      <left/>
      <right style="thin">
        <color theme="0" tint="-0.499984740745262"/>
      </right>
      <top style="double">
        <color theme="0" tint="-0.499984740745262"/>
      </top>
      <bottom style="thick">
        <color theme="0" tint="-0.499984740745262"/>
      </bottom>
      <diagonal/>
    </border>
    <border>
      <left style="thin">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style="medium">
        <color theme="0" tint="-0.499984740745262"/>
      </left>
      <right/>
      <top/>
      <bottom style="medium">
        <color indexed="64"/>
      </bottom>
      <diagonal/>
    </border>
    <border>
      <left style="medium">
        <color theme="0" tint="-0.499984740745262"/>
      </left>
      <right style="medium">
        <color indexed="64"/>
      </right>
      <top style="thin">
        <color theme="0" tint="-0.499984740745262"/>
      </top>
      <bottom style="medium">
        <color indexed="64"/>
      </bottom>
      <diagonal/>
    </border>
    <border>
      <left style="medium">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top/>
      <bottom style="thin">
        <color indexed="23"/>
      </bottom>
      <diagonal/>
    </border>
    <border>
      <left style="thin">
        <color indexed="23"/>
      </left>
      <right style="thin">
        <color indexed="23"/>
      </right>
      <top style="thin">
        <color indexed="23"/>
      </top>
      <bottom style="thin">
        <color indexed="23"/>
      </bottom>
      <diagonal/>
    </border>
    <border>
      <left style="medium">
        <color indexed="55"/>
      </left>
      <right style="medium">
        <color indexed="55"/>
      </right>
      <top/>
      <bottom style="medium">
        <color indexed="55"/>
      </bottom>
      <diagonal/>
    </border>
    <border>
      <left/>
      <right style="medium">
        <color indexed="55"/>
      </right>
      <top/>
      <bottom/>
      <diagonal/>
    </border>
    <border>
      <left/>
      <right/>
      <top style="thin">
        <color indexed="64"/>
      </top>
      <bottom style="thin">
        <color indexed="64"/>
      </bottom>
      <diagonal/>
    </border>
    <border>
      <left style="thin">
        <color indexed="23"/>
      </left>
      <right/>
      <top style="thin">
        <color indexed="64"/>
      </top>
      <bottom style="thin">
        <color indexed="23"/>
      </bottom>
      <diagonal/>
    </border>
    <border>
      <left style="medium">
        <color indexed="64"/>
      </left>
      <right style="thin">
        <color indexed="23"/>
      </right>
      <top style="thin">
        <color indexed="23"/>
      </top>
      <bottom style="thin">
        <color indexed="23"/>
      </bottom>
      <diagonal/>
    </border>
    <border>
      <left style="medium">
        <color indexed="64"/>
      </left>
      <right style="thin">
        <color theme="0" tint="-0.499984740745262"/>
      </right>
      <top style="thin">
        <color indexed="64"/>
      </top>
      <bottom style="thin">
        <color indexed="23"/>
      </bottom>
      <diagonal/>
    </border>
    <border>
      <left/>
      <right style="thin">
        <color indexed="23"/>
      </right>
      <top style="thin">
        <color indexed="64"/>
      </top>
      <bottom style="thin">
        <color indexed="23"/>
      </bottom>
      <diagonal/>
    </border>
    <border>
      <left style="medium">
        <color indexed="64"/>
      </left>
      <right style="thin">
        <color theme="0" tint="-0.499984740745262"/>
      </right>
      <top style="thin">
        <color indexed="64"/>
      </top>
      <bottom style="medium">
        <color indexed="64"/>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medium">
        <color indexed="64"/>
      </left>
      <right/>
      <top style="medium">
        <color indexed="64"/>
      </top>
      <bottom style="thick">
        <color indexed="23"/>
      </bottom>
      <diagonal/>
    </border>
    <border>
      <left style="medium">
        <color indexed="64"/>
      </left>
      <right style="thin">
        <color indexed="23"/>
      </right>
      <top/>
      <bottom style="medium">
        <color indexed="64"/>
      </bottom>
      <diagonal/>
    </border>
    <border>
      <left style="thin">
        <color indexed="23"/>
      </left>
      <right style="thin">
        <color indexed="23"/>
      </right>
      <top/>
      <bottom style="medium">
        <color indexed="64"/>
      </bottom>
      <diagonal/>
    </border>
    <border>
      <left style="thin">
        <color indexed="23"/>
      </left>
      <right style="medium">
        <color indexed="64"/>
      </right>
      <top/>
      <bottom style="medium">
        <color indexed="64"/>
      </bottom>
      <diagonal/>
    </border>
    <border>
      <left style="medium">
        <color indexed="64"/>
      </left>
      <right style="thin">
        <color indexed="23"/>
      </right>
      <top style="thin">
        <color indexed="23"/>
      </top>
      <bottom style="thick">
        <color indexed="64"/>
      </bottom>
      <diagonal/>
    </border>
    <border>
      <left style="thin">
        <color indexed="23"/>
      </left>
      <right style="thin">
        <color indexed="23"/>
      </right>
      <top style="thin">
        <color indexed="23"/>
      </top>
      <bottom style="thick">
        <color indexed="64"/>
      </bottom>
      <diagonal/>
    </border>
    <border>
      <left style="thin">
        <color indexed="23"/>
      </left>
      <right style="medium">
        <color indexed="64"/>
      </right>
      <top style="thin">
        <color indexed="23"/>
      </top>
      <bottom style="thick">
        <color indexed="64"/>
      </bottom>
      <diagonal/>
    </border>
    <border>
      <left/>
      <right/>
      <top style="thin">
        <color indexed="23"/>
      </top>
      <bottom style="thin">
        <color indexed="64"/>
      </bottom>
      <diagonal/>
    </border>
    <border>
      <left/>
      <right style="thin">
        <color indexed="23"/>
      </right>
      <top style="thin">
        <color indexed="64"/>
      </top>
      <bottom style="thin">
        <color indexed="64"/>
      </bottom>
      <diagonal/>
    </border>
    <border>
      <left style="medium">
        <color auto="1"/>
      </left>
      <right style="thin">
        <color indexed="23"/>
      </right>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23"/>
      </right>
      <top style="medium">
        <color auto="1"/>
      </top>
      <bottom style="medium">
        <color theme="0" tint="-0.499984740745262"/>
      </bottom>
      <diagonal/>
    </border>
    <border>
      <left style="thin">
        <color indexed="23"/>
      </left>
      <right style="thin">
        <color indexed="23"/>
      </right>
      <top style="medium">
        <color auto="1"/>
      </top>
      <bottom style="medium">
        <color theme="0" tint="-0.499984740745262"/>
      </bottom>
      <diagonal/>
    </border>
    <border>
      <left style="thin">
        <color indexed="23"/>
      </left>
      <right style="medium">
        <color auto="1"/>
      </right>
      <top style="medium">
        <color auto="1"/>
      </top>
      <bottom style="medium">
        <color theme="0" tint="-0.499984740745262"/>
      </bottom>
      <diagonal/>
    </border>
    <border>
      <left/>
      <right style="medium">
        <color auto="1"/>
      </right>
      <top/>
      <bottom/>
      <diagonal/>
    </border>
    <border>
      <left style="medium">
        <color indexed="55"/>
      </left>
      <right style="medium">
        <color auto="1"/>
      </right>
      <top/>
      <bottom style="medium">
        <color indexed="55"/>
      </bottom>
      <diagonal/>
    </border>
    <border>
      <left/>
      <right/>
      <top style="medium">
        <color indexed="64"/>
      </top>
      <bottom style="thick">
        <color indexed="23"/>
      </bottom>
      <diagonal/>
    </border>
    <border>
      <left style="medium">
        <color indexed="55"/>
      </left>
      <right/>
      <top/>
      <bottom style="thick">
        <color auto="1"/>
      </bottom>
      <diagonal/>
    </border>
    <border>
      <left/>
      <right/>
      <top/>
      <bottom style="thick">
        <color auto="1"/>
      </bottom>
      <diagonal/>
    </border>
    <border>
      <left/>
      <right style="medium">
        <color indexed="55"/>
      </right>
      <top style="double">
        <color indexed="55"/>
      </top>
      <bottom style="thick">
        <color auto="1"/>
      </bottom>
      <diagonal/>
    </border>
    <border>
      <left style="medium">
        <color indexed="55"/>
      </left>
      <right style="medium">
        <color indexed="55"/>
      </right>
      <top style="double">
        <color indexed="55"/>
      </top>
      <bottom style="thick">
        <color auto="1"/>
      </bottom>
      <diagonal/>
    </border>
    <border>
      <left style="medium">
        <color indexed="55"/>
      </left>
      <right style="medium">
        <color auto="1"/>
      </right>
      <top style="medium">
        <color indexed="55"/>
      </top>
      <bottom style="thick">
        <color auto="1"/>
      </bottom>
      <diagonal/>
    </border>
    <border>
      <left style="medium">
        <color auto="1"/>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auto="1"/>
      </left>
      <right style="thin">
        <color indexed="23"/>
      </right>
      <top style="medium">
        <color auto="1"/>
      </top>
      <bottom style="medium">
        <color theme="0" tint="-0.499984740745262"/>
      </bottom>
      <diagonal/>
    </border>
    <border>
      <left style="medium">
        <color auto="1"/>
      </left>
      <right/>
      <top/>
      <bottom/>
      <diagonal/>
    </border>
    <border>
      <left style="medium">
        <color auto="1"/>
      </left>
      <right style="medium">
        <color indexed="55"/>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theme="0" tint="-0.499984740745262"/>
      </top>
      <bottom style="thin">
        <color theme="0" tint="-0.499984740745262"/>
      </bottom>
      <diagonal/>
    </border>
    <border>
      <left style="medium">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right/>
      <top style="thin">
        <color auto="1"/>
      </top>
      <bottom style="thin">
        <color auto="1"/>
      </bottom>
      <diagonal/>
    </border>
    <border>
      <left style="thin">
        <color theme="0" tint="-0.499984740745262"/>
      </left>
      <right/>
      <top style="thin">
        <color auto="1"/>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double">
        <color indexed="64"/>
      </right>
      <top style="thin">
        <color theme="0" tint="-0.499984740745262"/>
      </top>
      <bottom style="medium">
        <color indexed="64"/>
      </bottom>
      <diagonal/>
    </border>
    <border>
      <left style="double">
        <color indexed="64"/>
      </left>
      <right style="medium">
        <color indexed="64"/>
      </right>
      <top style="thin">
        <color theme="0" tint="-0.499984740745262"/>
      </top>
      <bottom style="medium">
        <color indexed="64"/>
      </bottom>
      <diagonal/>
    </border>
    <border>
      <left style="thin">
        <color theme="0" tint="-0.499984740745262"/>
      </left>
      <right style="thin">
        <color theme="0"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right style="thin">
        <color auto="1"/>
      </right>
      <top style="medium">
        <color auto="1"/>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right style="thin">
        <color auto="1"/>
      </right>
      <top style="medium">
        <color auto="1"/>
      </top>
      <bottom/>
      <diagonal/>
    </border>
    <border>
      <left style="medium">
        <color indexed="64"/>
      </left>
      <right style="thin">
        <color theme="0" tint="-0.499984740745262"/>
      </right>
      <top/>
      <bottom style="medium">
        <color indexed="64"/>
      </bottom>
      <diagonal/>
    </border>
    <border>
      <left/>
      <right style="medium">
        <color indexed="64"/>
      </right>
      <top style="medium">
        <color auto="1"/>
      </top>
      <bottom style="thin">
        <color indexed="23"/>
      </bottom>
      <diagonal/>
    </border>
    <border>
      <left/>
      <right style="medium">
        <color indexed="64"/>
      </right>
      <top style="thin">
        <color indexed="23"/>
      </top>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thin">
        <color indexed="23"/>
      </right>
      <top style="thin">
        <color indexed="23"/>
      </top>
      <bottom/>
      <diagonal/>
    </border>
    <border>
      <left style="thin">
        <color indexed="23"/>
      </left>
      <right style="medium">
        <color indexed="64"/>
      </right>
      <top style="thin">
        <color indexed="23"/>
      </top>
      <bottom/>
      <diagonal/>
    </border>
    <border>
      <left style="thin">
        <color indexed="23"/>
      </left>
      <right style="medium">
        <color indexed="64"/>
      </right>
      <top style="medium">
        <color indexed="64"/>
      </top>
      <bottom/>
      <diagonal/>
    </border>
    <border>
      <left style="medium">
        <color indexed="64"/>
      </left>
      <right style="thin">
        <color indexed="23"/>
      </right>
      <top style="medium">
        <color indexed="64"/>
      </top>
      <bottom style="thin">
        <color indexed="23"/>
      </bottom>
      <diagonal/>
    </border>
    <border>
      <left style="thin">
        <color indexed="23"/>
      </left>
      <right style="medium">
        <color indexed="64"/>
      </right>
      <top style="medium">
        <color auto="1"/>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medium">
        <color indexed="64"/>
      </right>
      <top style="thin">
        <color indexed="23"/>
      </top>
      <bottom style="medium">
        <color auto="1"/>
      </bottom>
      <diagonal/>
    </border>
    <border>
      <left style="medium">
        <color indexed="64"/>
      </left>
      <right style="thin">
        <color theme="0" tint="-0.499984740745262"/>
      </right>
      <top style="thin">
        <color indexed="23"/>
      </top>
      <bottom style="medium">
        <color indexed="64"/>
      </bottom>
      <diagonal/>
    </border>
    <border>
      <left style="thin">
        <color theme="0" tint="-0.499984740745262"/>
      </left>
      <right/>
      <top style="thin">
        <color indexed="23"/>
      </top>
      <bottom style="medium">
        <color indexed="64"/>
      </bottom>
      <diagonal/>
    </border>
    <border>
      <left style="thin">
        <color theme="0" tint="-0.499984740745262"/>
      </left>
      <right style="medium">
        <color indexed="64"/>
      </right>
      <top style="thin">
        <color indexed="23"/>
      </top>
      <bottom style="medium">
        <color indexed="64"/>
      </bottom>
      <diagonal/>
    </border>
    <border>
      <left style="medium">
        <color indexed="64"/>
      </left>
      <right style="medium">
        <color indexed="64"/>
      </right>
      <top style="medium">
        <color indexed="64"/>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medium">
        <color indexed="64"/>
      </right>
      <top style="thin">
        <color indexed="23"/>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style="thin">
        <color indexed="23"/>
      </left>
      <right style="thin">
        <color indexed="23"/>
      </right>
      <top style="thin">
        <color indexed="23"/>
      </top>
      <bottom/>
      <diagonal/>
    </border>
    <border>
      <left/>
      <right style="medium">
        <color indexed="64"/>
      </right>
      <top style="thin">
        <color theme="0" tint="-0.499984740745262"/>
      </top>
      <bottom/>
      <diagonal/>
    </border>
    <border>
      <left style="medium">
        <color indexed="55"/>
      </left>
      <right/>
      <top/>
      <bottom/>
      <diagonal/>
    </border>
    <border>
      <left/>
      <right style="thin">
        <color indexed="23"/>
      </right>
      <top style="medium">
        <color indexed="64"/>
      </top>
      <bottom style="medium">
        <color indexed="64"/>
      </bottom>
      <diagonal/>
    </border>
    <border>
      <left style="thin">
        <color indexed="23"/>
      </left>
      <right style="thin">
        <color indexed="23"/>
      </right>
      <top style="medium">
        <color auto="1"/>
      </top>
      <bottom/>
      <diagonal/>
    </border>
    <border>
      <left style="medium">
        <color indexed="64"/>
      </left>
      <right/>
      <top style="thin">
        <color indexed="64"/>
      </top>
      <bottom style="medium">
        <color auto="1"/>
      </bottom>
      <diagonal/>
    </border>
    <border>
      <left/>
      <right/>
      <top style="double">
        <color indexed="55"/>
      </top>
      <bottom style="thick">
        <color auto="1"/>
      </bottom>
      <diagonal/>
    </border>
    <border>
      <left style="thin">
        <color indexed="64"/>
      </left>
      <right style="medium">
        <color auto="1"/>
      </right>
      <top/>
      <bottom style="medium">
        <color auto="1"/>
      </bottom>
      <diagonal/>
    </border>
    <border>
      <left style="medium">
        <color auto="1"/>
      </left>
      <right style="thin">
        <color auto="1"/>
      </right>
      <top style="medium">
        <color indexed="64"/>
      </top>
      <bottom style="medium">
        <color theme="0" tint="-0.499984740745262"/>
      </bottom>
      <diagonal/>
    </border>
    <border>
      <left style="thin">
        <color auto="1"/>
      </left>
      <right style="medium">
        <color auto="1"/>
      </right>
      <top style="medium">
        <color indexed="64"/>
      </top>
      <bottom style="medium">
        <color theme="0" tint="-0.499984740745262"/>
      </bottom>
      <diagonal/>
    </border>
    <border>
      <left style="medium">
        <color auto="1"/>
      </left>
      <right style="thin">
        <color indexed="23"/>
      </right>
      <top style="medium">
        <color indexed="64"/>
      </top>
      <bottom style="medium">
        <color indexed="64"/>
      </bottom>
      <diagonal/>
    </border>
    <border>
      <left style="medium">
        <color auto="1"/>
      </left>
      <right style="medium">
        <color indexed="55"/>
      </right>
      <top style="medium">
        <color indexed="64"/>
      </top>
      <bottom style="thin">
        <color theme="0" tint="-0.499984740745262"/>
      </bottom>
      <diagonal/>
    </border>
    <border>
      <left style="thin">
        <color theme="0" tint="-0.499984740745262"/>
      </left>
      <right/>
      <top style="medium">
        <color indexed="64"/>
      </top>
      <bottom style="medium">
        <color auto="1"/>
      </bottom>
      <diagonal/>
    </border>
    <border>
      <left/>
      <right/>
      <top style="medium">
        <color indexed="64"/>
      </top>
      <bottom style="medium">
        <color auto="1"/>
      </bottom>
      <diagonal/>
    </border>
    <border>
      <left/>
      <right style="medium">
        <color auto="1"/>
      </right>
      <top style="medium">
        <color indexed="64"/>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indexed="64"/>
      </top>
      <bottom style="thin">
        <color indexed="23"/>
      </bottom>
      <diagonal/>
    </border>
    <border>
      <left style="thin">
        <color theme="0" tint="-0.499984740745262"/>
      </left>
      <right style="thin">
        <color theme="0" tint="-0.499984740745262"/>
      </right>
      <top style="thin">
        <color indexed="64"/>
      </top>
      <bottom style="medium">
        <color indexed="64"/>
      </bottom>
      <diagonal/>
    </border>
    <border>
      <left/>
      <right style="medium">
        <color indexed="64"/>
      </right>
      <top style="medium">
        <color indexed="64"/>
      </top>
      <bottom style="thin">
        <color indexed="64"/>
      </bottom>
      <diagonal/>
    </border>
    <border>
      <left style="thin">
        <color theme="0" tint="-0.499984740745262"/>
      </left>
      <right style="thin">
        <color theme="0" tint="-0.499984740745262"/>
      </right>
      <top/>
      <bottom style="thin">
        <color indexed="23"/>
      </bottom>
      <diagonal/>
    </border>
    <border>
      <left style="thin">
        <color theme="0" tint="-0.499984740745262"/>
      </left>
      <right style="medium">
        <color indexed="64"/>
      </right>
      <top/>
      <bottom style="thin">
        <color indexed="23"/>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indexed="64"/>
      </right>
      <top style="medium">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medium">
        <color theme="0" tint="-0.499984740745262"/>
      </bottom>
      <diagonal/>
    </border>
    <border>
      <left style="medium">
        <color indexed="64"/>
      </left>
      <right style="thin">
        <color theme="0" tint="-0.499984740745262"/>
      </right>
      <top/>
      <bottom style="thin">
        <color indexed="23"/>
      </bottom>
      <diagonal/>
    </border>
    <border>
      <left style="thin">
        <color theme="0" tint="-0.499984740745262"/>
      </left>
      <right style="medium">
        <color indexed="64"/>
      </right>
      <top/>
      <bottom style="medium">
        <color indexed="64"/>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style="medium">
        <color theme="0" tint="-0.499984740745262"/>
      </top>
      <bottom style="thick">
        <color auto="1"/>
      </bottom>
      <diagonal/>
    </border>
    <border>
      <left/>
      <right style="medium">
        <color auto="1"/>
      </right>
      <top style="medium">
        <color theme="0" tint="-0.499984740745262"/>
      </top>
      <bottom style="thick">
        <color auto="1"/>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auto="1"/>
      </bottom>
      <diagonal/>
    </border>
    <border>
      <left/>
      <right style="medium">
        <color indexed="64"/>
      </right>
      <top style="medium">
        <color indexed="64"/>
      </top>
      <bottom style="thick">
        <color auto="1"/>
      </bottom>
      <diagonal/>
    </border>
    <border>
      <left style="thin">
        <color indexed="23"/>
      </left>
      <right style="thin">
        <color indexed="23"/>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ck">
        <color indexed="64"/>
      </bottom>
      <diagonal/>
    </border>
    <border>
      <left style="thin">
        <color indexed="23"/>
      </left>
      <right style="thin">
        <color indexed="23"/>
      </right>
      <top style="thin">
        <color indexed="23"/>
      </top>
      <bottom style="thick">
        <color indexed="64"/>
      </bottom>
      <diagonal/>
    </border>
    <border>
      <left style="thin">
        <color indexed="23"/>
      </left>
      <right style="medium">
        <color indexed="64"/>
      </right>
      <top style="thin">
        <color indexed="23"/>
      </top>
      <bottom style="thick">
        <color indexed="64"/>
      </bottom>
      <diagonal/>
    </border>
    <border>
      <left style="medium">
        <color indexed="64"/>
      </left>
      <right style="medium">
        <color indexed="64"/>
      </right>
      <top style="thin">
        <color indexed="23"/>
      </top>
      <bottom style="thick">
        <color indexed="64"/>
      </bottom>
      <diagonal/>
    </border>
    <border>
      <left style="medium">
        <color auto="1"/>
      </left>
      <right/>
      <top/>
      <bottom style="thin">
        <color indexed="23"/>
      </bottom>
      <diagonal/>
    </border>
    <border>
      <left style="medium">
        <color auto="1"/>
      </left>
      <right/>
      <top style="thin">
        <color indexed="23"/>
      </top>
      <bottom style="thin">
        <color indexed="23"/>
      </bottom>
      <diagonal/>
    </border>
    <border>
      <left style="medium">
        <color auto="1"/>
      </left>
      <right/>
      <top style="thin">
        <color indexed="23"/>
      </top>
      <bottom/>
      <diagonal/>
    </border>
    <border>
      <left style="medium">
        <color auto="1"/>
      </left>
      <right/>
      <top style="medium">
        <color indexed="64"/>
      </top>
      <bottom style="thick">
        <color auto="1"/>
      </bottom>
      <diagonal/>
    </border>
    <border>
      <left style="medium">
        <color auto="1"/>
      </left>
      <right style="medium">
        <color indexed="64"/>
      </right>
      <top style="medium">
        <color indexed="64"/>
      </top>
      <bottom style="medium">
        <color theme="0" tint="-0.499984740745262"/>
      </bottom>
      <diagonal/>
    </border>
    <border>
      <left style="thin">
        <color theme="0" tint="-0.499984740745262"/>
      </left>
      <right/>
      <top style="medium">
        <color auto="1"/>
      </top>
      <bottom style="thin">
        <color theme="0" tint="-0.499984740745262"/>
      </bottom>
      <diagonal/>
    </border>
    <border>
      <left/>
      <right style="thin">
        <color theme="0" tint="-0.499984740745262"/>
      </right>
      <top style="medium">
        <color auto="1"/>
      </top>
      <bottom style="thin">
        <color theme="0" tint="-0.499984740745262"/>
      </bottom>
      <diagonal/>
    </border>
  </borders>
  <cellStyleXfs count="54479">
    <xf numFmtId="0" fontId="0" fillId="0" borderId="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alignment vertical="top"/>
      <protection locked="0"/>
    </xf>
    <xf numFmtId="0" fontId="5" fillId="0" borderId="0"/>
    <xf numFmtId="0" fontId="13" fillId="0" borderId="0"/>
    <xf numFmtId="0" fontId="5" fillId="0" borderId="0"/>
    <xf numFmtId="0" fontId="30" fillId="0" borderId="0"/>
    <xf numFmtId="0" fontId="13" fillId="0" borderId="0" applyFill="0"/>
    <xf numFmtId="0" fontId="5" fillId="0" borderId="0"/>
    <xf numFmtId="0" fontId="28" fillId="0" borderId="0" applyFill="0"/>
    <xf numFmtId="0" fontId="29" fillId="0" borderId="0"/>
    <xf numFmtId="0" fontId="30" fillId="0" borderId="0"/>
    <xf numFmtId="0" fontId="29" fillId="0" borderId="0"/>
    <xf numFmtId="0" fontId="12"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2" borderId="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60" fillId="0" borderId="0" applyNumberFormat="0" applyFill="0" applyBorder="0" applyAlignment="0" applyProtection="0"/>
    <xf numFmtId="0" fontId="61" fillId="0" borderId="63" applyNumberFormat="0" applyFill="0" applyAlignment="0" applyProtection="0"/>
    <xf numFmtId="0" fontId="62" fillId="0" borderId="64" applyNumberFormat="0" applyFill="0" applyAlignment="0" applyProtection="0"/>
    <xf numFmtId="0" fontId="63" fillId="0" borderId="65" applyNumberFormat="0" applyFill="0" applyAlignment="0" applyProtection="0"/>
    <xf numFmtId="0" fontId="63" fillId="0" borderId="0" applyNumberFormat="0" applyFill="0" applyBorder="0" applyAlignment="0" applyProtection="0"/>
    <xf numFmtId="0" fontId="64" fillId="16" borderId="0" applyNumberFormat="0" applyBorder="0" applyAlignment="0" applyProtection="0"/>
    <xf numFmtId="0" fontId="65" fillId="17" borderId="0" applyNumberFormat="0" applyBorder="0" applyAlignment="0" applyProtection="0"/>
    <xf numFmtId="0" fontId="66" fillId="18" borderId="0" applyNumberFormat="0" applyBorder="0" applyAlignment="0" applyProtection="0"/>
    <xf numFmtId="0" fontId="67" fillId="19" borderId="66" applyNumberFormat="0" applyAlignment="0" applyProtection="0"/>
    <xf numFmtId="0" fontId="68" fillId="20" borderId="67" applyNumberFormat="0" applyAlignment="0" applyProtection="0"/>
    <xf numFmtId="0" fontId="69" fillId="20" borderId="66" applyNumberFormat="0" applyAlignment="0" applyProtection="0"/>
    <xf numFmtId="0" fontId="70" fillId="0" borderId="68" applyNumberFormat="0" applyFill="0" applyAlignment="0" applyProtection="0"/>
    <xf numFmtId="0" fontId="71" fillId="21" borderId="69"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0" applyNumberFormat="0" applyFill="0" applyAlignment="0" applyProtection="0"/>
    <xf numFmtId="0" fontId="7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75" fillId="4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27" applyNumberFormat="0" applyFont="0" applyAlignment="0" applyProtection="0"/>
    <xf numFmtId="44" fontId="4" fillId="0" borderId="0" applyFont="0" applyFill="0" applyBorder="0" applyAlignment="0" applyProtection="0"/>
    <xf numFmtId="0" fontId="4" fillId="0" borderId="0"/>
    <xf numFmtId="0" fontId="30"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79"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30" fillId="0" borderId="0"/>
    <xf numFmtId="43" fontId="4"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4" fillId="0" borderId="0" applyFont="0" applyFill="0" applyBorder="0" applyAlignment="0" applyProtection="0"/>
    <xf numFmtId="0" fontId="79" fillId="0" borderId="0" applyNumberFormat="0" applyFill="0" applyBorder="0" applyAlignment="0" applyProtection="0"/>
    <xf numFmtId="44" fontId="4"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4"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31" borderId="0" applyNumberFormat="0" applyBorder="0" applyAlignment="0" applyProtection="0"/>
    <xf numFmtId="0" fontId="4" fillId="32"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39" borderId="0" applyNumberFormat="0" applyBorder="0" applyAlignment="0" applyProtection="0"/>
    <xf numFmtId="0" fontId="4" fillId="40"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0" borderId="0"/>
    <xf numFmtId="0" fontId="4"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4" fillId="2" borderId="27" applyNumberFormat="0" applyFont="0" applyAlignment="0" applyProtection="0"/>
    <xf numFmtId="0" fontId="79" fillId="0" borderId="0" applyNumberFormat="0" applyFill="0" applyBorder="0" applyAlignment="0" applyProtection="0"/>
    <xf numFmtId="44" fontId="4"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79"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79" fillId="0" borderId="0" applyNumberFormat="0" applyFill="0" applyBorder="0" applyAlignment="0" applyProtection="0"/>
    <xf numFmtId="43" fontId="4" fillId="0" borderId="0" applyFont="0" applyFill="0" applyBorder="0" applyAlignment="0" applyProtection="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5" fillId="0" borderId="0" applyFont="0" applyFill="0" applyBorder="0" applyAlignment="0" applyProtection="0"/>
    <xf numFmtId="0" fontId="30" fillId="0" borderId="0"/>
    <xf numFmtId="0" fontId="5" fillId="0" borderId="0"/>
    <xf numFmtId="9" fontId="5" fillId="0" borderId="0" applyFont="0" applyFill="0" applyBorder="0" applyAlignment="0" applyProtection="0"/>
    <xf numFmtId="0" fontId="5" fillId="0" borderId="0"/>
    <xf numFmtId="0" fontId="69" fillId="53" borderId="66" applyNumberFormat="0" applyAlignment="0" applyProtection="0"/>
    <xf numFmtId="9" fontId="101" fillId="0" borderId="0" applyFont="0" applyFill="0" applyBorder="0" applyAlignment="0" applyProtection="0"/>
    <xf numFmtId="0" fontId="2" fillId="0" borderId="0"/>
    <xf numFmtId="0" fontId="1" fillId="0" borderId="0"/>
    <xf numFmtId="44" fontId="106" fillId="0" borderId="0" applyFont="0" applyFill="0" applyBorder="0" applyAlignment="0" applyProtection="0"/>
  </cellStyleXfs>
  <cellXfs count="1056">
    <xf numFmtId="0" fontId="0" fillId="0" borderId="0" xfId="0"/>
    <xf numFmtId="0" fontId="6" fillId="0" borderId="0" xfId="0" applyFont="1"/>
    <xf numFmtId="0" fontId="6"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top"/>
    </xf>
    <xf numFmtId="0" fontId="9" fillId="0" borderId="0" xfId="0" applyFont="1"/>
    <xf numFmtId="0" fontId="0" fillId="0" borderId="0" xfId="0" applyBorder="1"/>
    <xf numFmtId="44" fontId="0" fillId="0" borderId="0" xfId="0" applyNumberFormat="1" applyBorder="1"/>
    <xf numFmtId="44" fontId="8" fillId="0" borderId="0" xfId="0" applyNumberFormat="1" applyFont="1" applyBorder="1"/>
    <xf numFmtId="164" fontId="0" fillId="0" borderId="0" xfId="0" applyNumberFormat="1" applyBorder="1"/>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10" fillId="0" borderId="0" xfId="0" applyFont="1"/>
    <xf numFmtId="0" fontId="5" fillId="0" borderId="0" xfId="15"/>
    <xf numFmtId="0" fontId="6" fillId="0" borderId="0" xfId="0" applyFont="1" applyFill="1"/>
    <xf numFmtId="0" fontId="6" fillId="0" borderId="28" xfId="15" applyFont="1" applyBorder="1" applyAlignment="1"/>
    <xf numFmtId="0" fontId="32" fillId="0" borderId="28" xfId="0" applyFont="1" applyBorder="1"/>
    <xf numFmtId="44" fontId="32" fillId="0" borderId="28" xfId="0" applyNumberFormat="1" applyFont="1" applyBorder="1"/>
    <xf numFmtId="164" fontId="32" fillId="0" borderId="28" xfId="0" applyNumberFormat="1" applyFont="1" applyBorder="1"/>
    <xf numFmtId="44" fontId="8" fillId="0" borderId="28" xfId="0" applyNumberFormat="1" applyFont="1" applyBorder="1"/>
    <xf numFmtId="44" fontId="9" fillId="0" borderId="28" xfId="0" applyNumberFormat="1" applyFont="1" applyBorder="1"/>
    <xf numFmtId="44" fontId="6" fillId="0" borderId="28" xfId="0" applyNumberFormat="1" applyFont="1" applyBorder="1"/>
    <xf numFmtId="0" fontId="33" fillId="0" borderId="0" xfId="0" applyFont="1" applyAlignment="1">
      <alignment horizontal="left" vertical="center"/>
    </xf>
    <xf numFmtId="0" fontId="34" fillId="5" borderId="28" xfId="0" applyFont="1" applyFill="1" applyBorder="1" applyAlignment="1">
      <alignment horizontal="center" vertical="center" wrapText="1"/>
    </xf>
    <xf numFmtId="44" fontId="34" fillId="5" borderId="28" xfId="0" applyNumberFormat="1" applyFont="1" applyFill="1" applyBorder="1" applyAlignment="1">
      <alignment horizontal="center" vertical="center" wrapText="1"/>
    </xf>
    <xf numFmtId="164" fontId="34" fillId="5" borderId="28" xfId="0" applyNumberFormat="1" applyFont="1" applyFill="1" applyBorder="1" applyAlignment="1">
      <alignment horizontal="center" vertical="center" wrapText="1"/>
    </xf>
    <xf numFmtId="0" fontId="37" fillId="0" borderId="28" xfId="0" applyFont="1" applyBorder="1"/>
    <xf numFmtId="44" fontId="37" fillId="0" borderId="28" xfId="0" applyNumberFormat="1" applyFont="1" applyBorder="1"/>
    <xf numFmtId="164" fontId="37" fillId="0" borderId="28" xfId="0" applyNumberFormat="1" applyFont="1" applyBorder="1"/>
    <xf numFmtId="44" fontId="38" fillId="0" borderId="28" xfId="0" applyNumberFormat="1" applyFont="1" applyBorder="1"/>
    <xf numFmtId="0" fontId="39" fillId="0" borderId="0" xfId="0" applyFont="1"/>
    <xf numFmtId="44" fontId="40" fillId="6" borderId="28" xfId="0" applyNumberFormat="1" applyFont="1" applyFill="1" applyBorder="1"/>
    <xf numFmtId="44" fontId="40" fillId="4" borderId="28" xfId="0" applyNumberFormat="1" applyFont="1" applyFill="1" applyBorder="1"/>
    <xf numFmtId="44" fontId="38" fillId="0" borderId="28" xfId="8" applyFont="1" applyBorder="1"/>
    <xf numFmtId="0" fontId="34" fillId="7" borderId="28" xfId="0" applyFont="1" applyFill="1" applyBorder="1" applyAlignment="1">
      <alignment horizontal="center" vertical="center" wrapText="1"/>
    </xf>
    <xf numFmtId="44" fontId="34" fillId="0" borderId="28" xfId="0" applyNumberFormat="1" applyFont="1" applyBorder="1" applyAlignment="1">
      <alignment vertical="center"/>
    </xf>
    <xf numFmtId="0" fontId="38" fillId="0" borderId="28" xfId="0" applyFont="1" applyBorder="1" applyAlignment="1">
      <alignment vertical="center" wrapText="1"/>
    </xf>
    <xf numFmtId="0" fontId="41" fillId="0" borderId="28" xfId="0" applyFont="1" applyBorder="1" applyAlignment="1">
      <alignment horizontal="right" vertical="center" wrapText="1"/>
    </xf>
    <xf numFmtId="0" fontId="30" fillId="0" borderId="28" xfId="0" applyFont="1" applyBorder="1" applyAlignment="1">
      <alignment horizontal="center" wrapText="1"/>
    </xf>
    <xf numFmtId="44" fontId="42" fillId="0" borderId="28" xfId="0" applyNumberFormat="1" applyFont="1" applyBorder="1" applyAlignment="1">
      <alignment horizontal="right" vertical="center" wrapText="1"/>
    </xf>
    <xf numFmtId="44" fontId="30" fillId="0" borderId="28" xfId="0" applyNumberFormat="1" applyFont="1" applyBorder="1" applyAlignment="1">
      <alignment vertical="center"/>
    </xf>
    <xf numFmtId="0" fontId="38" fillId="0" borderId="30" xfId="0" applyFont="1" applyBorder="1" applyAlignment="1">
      <alignment horizontal="left" vertical="center" wrapText="1"/>
    </xf>
    <xf numFmtId="0" fontId="34" fillId="0" borderId="28" xfId="0" applyFont="1" applyBorder="1" applyAlignment="1">
      <alignment horizontal="center" vertical="center" wrapText="1"/>
    </xf>
    <xf numFmtId="44" fontId="34" fillId="0" borderId="28" xfId="0" applyNumberFormat="1" applyFont="1" applyBorder="1" applyAlignment="1">
      <alignment horizontal="center" vertical="center" wrapText="1"/>
    </xf>
    <xf numFmtId="168" fontId="32" fillId="0" borderId="28" xfId="0" applyNumberFormat="1" applyFont="1" applyBorder="1"/>
    <xf numFmtId="0" fontId="41" fillId="0" borderId="29" xfId="0" applyFont="1" applyBorder="1" applyAlignment="1">
      <alignment horizontal="center" vertical="center" wrapText="1"/>
    </xf>
    <xf numFmtId="0" fontId="38" fillId="0" borderId="28" xfId="0" applyFont="1" applyBorder="1" applyAlignment="1">
      <alignment horizontal="right" vertical="center" wrapText="1"/>
    </xf>
    <xf numFmtId="0" fontId="38" fillId="0" borderId="29" xfId="0" applyFont="1" applyBorder="1" applyAlignment="1">
      <alignment horizontal="left" vertical="center" wrapText="1"/>
    </xf>
    <xf numFmtId="44" fontId="43" fillId="0" borderId="28" xfId="0" applyNumberFormat="1" applyFont="1" applyBorder="1"/>
    <xf numFmtId="0" fontId="34" fillId="6" borderId="28" xfId="0" applyFont="1" applyFill="1" applyBorder="1" applyAlignment="1">
      <alignment horizontal="right"/>
    </xf>
    <xf numFmtId="2" fontId="44" fillId="0" borderId="33" xfId="0" applyNumberFormat="1" applyFont="1" applyBorder="1"/>
    <xf numFmtId="44" fontId="30" fillId="0" borderId="28" xfId="0" applyNumberFormat="1" applyFont="1" applyBorder="1"/>
    <xf numFmtId="0" fontId="38" fillId="0" borderId="28" xfId="0" applyFont="1" applyBorder="1" applyAlignment="1">
      <alignment horizontal="left" vertical="center"/>
    </xf>
    <xf numFmtId="0" fontId="38" fillId="0" borderId="33" xfId="0" applyFont="1" applyBorder="1" applyAlignment="1">
      <alignment horizontal="left" vertical="center"/>
    </xf>
    <xf numFmtId="2" fontId="44" fillId="0" borderId="28" xfId="0" applyNumberFormat="1" applyFont="1" applyBorder="1"/>
    <xf numFmtId="0" fontId="34" fillId="0" borderId="28" xfId="0" applyFont="1" applyBorder="1" applyAlignment="1">
      <alignment horizontal="right" vertical="center" wrapText="1"/>
    </xf>
    <xf numFmtId="44" fontId="45" fillId="4" borderId="28" xfId="0" applyNumberFormat="1" applyFont="1" applyFill="1" applyBorder="1"/>
    <xf numFmtId="44" fontId="46" fillId="0" borderId="28" xfId="0" applyNumberFormat="1" applyFont="1" applyBorder="1"/>
    <xf numFmtId="44" fontId="47" fillId="0" borderId="28" xfId="0" applyNumberFormat="1" applyFont="1" applyBorder="1"/>
    <xf numFmtId="44" fontId="48" fillId="0" borderId="28" xfId="0" applyNumberFormat="1" applyFont="1" applyBorder="1"/>
    <xf numFmtId="0" fontId="46" fillId="0" borderId="28" xfId="0" applyFont="1" applyBorder="1"/>
    <xf numFmtId="0" fontId="48" fillId="0" borderId="28" xfId="0" applyFont="1" applyBorder="1"/>
    <xf numFmtId="0" fontId="42" fillId="0" borderId="28" xfId="0" applyFont="1" applyBorder="1" applyAlignment="1">
      <alignment horizontal="right"/>
    </xf>
    <xf numFmtId="0" fontId="6" fillId="4" borderId="3" xfId="0" applyFont="1" applyFill="1" applyBorder="1" applyAlignment="1">
      <alignment horizontal="center" vertical="center"/>
    </xf>
    <xf numFmtId="0" fontId="5" fillId="0" borderId="4" xfId="12" applyFont="1" applyBorder="1" applyAlignment="1" applyProtection="1">
      <alignment horizontal="left" vertical="center" wrapText="1" indent="1"/>
    </xf>
    <xf numFmtId="0" fontId="5" fillId="0" borderId="4" xfId="0" applyFont="1" applyBorder="1" applyAlignment="1">
      <alignment horizontal="left" vertical="center" wrapText="1" indent="1"/>
    </xf>
    <xf numFmtId="0" fontId="6" fillId="0" borderId="4" xfId="0" applyFont="1" applyBorder="1" applyAlignment="1">
      <alignment horizontal="left" vertical="center" wrapText="1" indent="1"/>
    </xf>
    <xf numFmtId="0" fontId="5" fillId="4"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0" fillId="0" borderId="0" xfId="0"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Protection="1">
      <protection locked="0"/>
    </xf>
    <xf numFmtId="8" fontId="0" fillId="0" borderId="0" xfId="0" applyNumberFormat="1" applyProtection="1">
      <protection locked="0"/>
    </xf>
    <xf numFmtId="0" fontId="0" fillId="0" borderId="0" xfId="0" applyAlignment="1" applyProtection="1">
      <alignment horizontal="center"/>
      <protection locked="0"/>
    </xf>
    <xf numFmtId="1" fontId="6" fillId="0" borderId="0" xfId="0" applyNumberFormat="1" applyFont="1" applyProtection="1">
      <protection locked="0"/>
    </xf>
    <xf numFmtId="0" fontId="6" fillId="0" borderId="0" xfId="0" applyFont="1" applyProtection="1">
      <protection locked="0"/>
    </xf>
    <xf numFmtId="2" fontId="0" fillId="0" borderId="0" xfId="0" applyNumberFormat="1" applyProtection="1">
      <protection locked="0"/>
    </xf>
    <xf numFmtId="0" fontId="5" fillId="0" borderId="0" xfId="0" applyFont="1" applyAlignment="1" applyProtection="1">
      <alignment wrapText="1"/>
      <protection locked="0"/>
    </xf>
    <xf numFmtId="165" fontId="0" fillId="0" borderId="0" xfId="0" applyNumberFormat="1" applyProtection="1">
      <protection locked="0"/>
    </xf>
    <xf numFmtId="0" fontId="0" fillId="0" borderId="0" xfId="0" applyBorder="1" applyProtection="1">
      <protection locked="0"/>
    </xf>
    <xf numFmtId="0" fontId="5" fillId="0" borderId="0" xfId="0" applyFont="1"/>
    <xf numFmtId="0" fontId="6" fillId="0" borderId="0" xfId="0" applyFont="1" applyAlignment="1">
      <alignment horizontal="right"/>
    </xf>
    <xf numFmtId="43" fontId="6" fillId="0" borderId="0" xfId="1" applyFont="1"/>
    <xf numFmtId="0" fontId="14" fillId="0" borderId="0" xfId="0" applyFont="1" applyAlignment="1">
      <alignment horizontal="center"/>
    </xf>
    <xf numFmtId="44" fontId="5" fillId="0" borderId="0" xfId="11" applyFont="1" applyAlignment="1">
      <alignment horizontal="center"/>
    </xf>
    <xf numFmtId="44" fontId="5" fillId="4" borderId="10" xfId="11" applyFont="1" applyFill="1" applyBorder="1"/>
    <xf numFmtId="0" fontId="0" fillId="0" borderId="0" xfId="0" applyFont="1"/>
    <xf numFmtId="0" fontId="0" fillId="0" borderId="4" xfId="12" applyFont="1" applyBorder="1" applyAlignment="1" applyProtection="1">
      <alignment horizontal="left" vertical="center" wrapText="1" indent="1"/>
    </xf>
    <xf numFmtId="2" fontId="0" fillId="10" borderId="28" xfId="0" applyNumberFormat="1" applyFill="1" applyBorder="1" applyAlignment="1">
      <alignment horizontal="center" vertical="center"/>
    </xf>
    <xf numFmtId="0" fontId="83" fillId="0" borderId="0" xfId="0" applyFont="1" applyAlignment="1">
      <alignment horizontal="right" wrapText="1" indent="1"/>
    </xf>
    <xf numFmtId="0" fontId="83" fillId="0" borderId="0" xfId="0" applyFont="1" applyAlignment="1">
      <alignment horizontal="right" vertical="top" wrapText="1" indent="1"/>
    </xf>
    <xf numFmtId="0" fontId="7" fillId="0" borderId="0" xfId="15" applyFont="1" applyAlignment="1">
      <alignment vertical="top"/>
    </xf>
    <xf numFmtId="49" fontId="7" fillId="0" borderId="0" xfId="15" applyNumberFormat="1" applyFont="1" applyAlignment="1">
      <alignment vertical="top"/>
    </xf>
    <xf numFmtId="170" fontId="7" fillId="0" borderId="0" xfId="15" applyNumberFormat="1" applyFont="1" applyAlignment="1">
      <alignment vertical="top"/>
    </xf>
    <xf numFmtId="10" fontId="7" fillId="0" borderId="0" xfId="15" applyNumberFormat="1" applyFont="1" applyAlignment="1">
      <alignment vertical="top"/>
    </xf>
    <xf numFmtId="3" fontId="7" fillId="0" borderId="0" xfId="15" applyNumberFormat="1" applyFont="1" applyAlignment="1">
      <alignment vertical="top"/>
    </xf>
    <xf numFmtId="0" fontId="6" fillId="0" borderId="0" xfId="15" applyFont="1" applyAlignment="1">
      <alignment vertical="top"/>
    </xf>
    <xf numFmtId="0" fontId="5" fillId="0" borderId="0" xfId="15" applyFont="1" applyAlignment="1">
      <alignment vertical="top"/>
    </xf>
    <xf numFmtId="49" fontId="5" fillId="0" borderId="0" xfId="15" applyNumberFormat="1" applyFont="1" applyAlignment="1">
      <alignment vertical="top"/>
    </xf>
    <xf numFmtId="170" fontId="5" fillId="0" borderId="0" xfId="15" applyNumberFormat="1" applyFont="1" applyAlignment="1">
      <alignment vertical="top"/>
    </xf>
    <xf numFmtId="10" fontId="5" fillId="0" borderId="0" xfId="15" applyNumberFormat="1" applyFont="1" applyAlignment="1">
      <alignment vertical="top"/>
    </xf>
    <xf numFmtId="3" fontId="5" fillId="0" borderId="0" xfId="15" applyNumberFormat="1" applyFont="1" applyAlignment="1">
      <alignment vertical="top"/>
    </xf>
    <xf numFmtId="0" fontId="7" fillId="0" borderId="19" xfId="15" applyFont="1" applyBorder="1" applyAlignment="1">
      <alignment vertical="top"/>
    </xf>
    <xf numFmtId="0" fontId="7" fillId="0" borderId="0" xfId="15" applyFont="1" applyBorder="1" applyAlignment="1">
      <alignment vertical="top"/>
    </xf>
    <xf numFmtId="49" fontId="84" fillId="0" borderId="0" xfId="15" applyNumberFormat="1" applyFont="1" applyBorder="1" applyAlignment="1">
      <alignment vertical="top"/>
    </xf>
    <xf numFmtId="170" fontId="7" fillId="0" borderId="0" xfId="15" applyNumberFormat="1" applyFont="1" applyBorder="1" applyAlignment="1">
      <alignment vertical="top"/>
    </xf>
    <xf numFmtId="10" fontId="7" fillId="0" borderId="0" xfId="15" applyNumberFormat="1" applyFont="1" applyBorder="1" applyAlignment="1">
      <alignment vertical="top"/>
    </xf>
    <xf numFmtId="3" fontId="7" fillId="0" borderId="0" xfId="15" applyNumberFormat="1" applyFont="1" applyBorder="1" applyAlignment="1">
      <alignment vertical="top"/>
    </xf>
    <xf numFmtId="49" fontId="7" fillId="0" borderId="0" xfId="15" applyNumberFormat="1" applyFont="1" applyBorder="1" applyAlignment="1">
      <alignment vertical="top"/>
    </xf>
    <xf numFmtId="49" fontId="9" fillId="0" borderId="0" xfId="15" applyNumberFormat="1" applyFont="1" applyBorder="1" applyAlignment="1">
      <alignment vertical="top"/>
    </xf>
    <xf numFmtId="170" fontId="6" fillId="0" borderId="0" xfId="15" applyNumberFormat="1" applyFont="1" applyBorder="1" applyAlignment="1">
      <alignment vertical="top"/>
    </xf>
    <xf numFmtId="49" fontId="6" fillId="0" borderId="0" xfId="15" applyNumberFormat="1" applyFont="1" applyBorder="1" applyAlignment="1">
      <alignment vertical="top"/>
    </xf>
    <xf numFmtId="170" fontId="11" fillId="0" borderId="0" xfId="15" applyNumberFormat="1" applyFont="1" applyBorder="1" applyAlignment="1">
      <alignment vertical="top"/>
    </xf>
    <xf numFmtId="170" fontId="7" fillId="0" borderId="0" xfId="15" applyNumberFormat="1" applyFont="1" applyBorder="1" applyAlignment="1">
      <alignment horizontal="left" vertical="top"/>
    </xf>
    <xf numFmtId="49" fontId="11" fillId="0" borderId="0" xfId="15" applyNumberFormat="1" applyFont="1" applyBorder="1" applyAlignment="1">
      <alignment vertical="top"/>
    </xf>
    <xf numFmtId="170" fontId="7" fillId="0" borderId="0" xfId="15" applyNumberFormat="1" applyFont="1" applyBorder="1" applyAlignment="1">
      <alignment horizontal="right" vertical="top"/>
    </xf>
    <xf numFmtId="0" fontId="84" fillId="0" borderId="0" xfId="15" applyFont="1" applyAlignment="1">
      <alignment vertical="top"/>
    </xf>
    <xf numFmtId="3" fontId="7" fillId="0" borderId="0" xfId="15" applyNumberFormat="1" applyFont="1" applyAlignment="1">
      <alignment horizontal="right" vertical="top"/>
    </xf>
    <xf numFmtId="0" fontId="85" fillId="47" borderId="19" xfId="15" applyFont="1" applyFill="1" applyBorder="1" applyAlignment="1">
      <alignment vertical="top"/>
    </xf>
    <xf numFmtId="0" fontId="85" fillId="47" borderId="0" xfId="15" applyFont="1" applyFill="1" applyAlignment="1">
      <alignment vertical="top"/>
    </xf>
    <xf numFmtId="49" fontId="86" fillId="47" borderId="19" xfId="15" applyNumberFormat="1" applyFont="1" applyFill="1" applyBorder="1" applyAlignment="1">
      <alignment horizontal="left" vertical="top"/>
    </xf>
    <xf numFmtId="170" fontId="85" fillId="47" borderId="0" xfId="15" applyNumberFormat="1" applyFont="1" applyFill="1" applyAlignment="1">
      <alignment vertical="top"/>
    </xf>
    <xf numFmtId="10" fontId="85" fillId="47" borderId="0" xfId="15" applyNumberFormat="1" applyFont="1" applyFill="1" applyAlignment="1">
      <alignment vertical="top"/>
    </xf>
    <xf numFmtId="3" fontId="85" fillId="47" borderId="19" xfId="15" applyNumberFormat="1" applyFont="1" applyFill="1" applyBorder="1" applyAlignment="1">
      <alignment horizontal="right" vertical="top"/>
    </xf>
    <xf numFmtId="3" fontId="85" fillId="47" borderId="0" xfId="15" applyNumberFormat="1" applyFont="1" applyFill="1" applyAlignment="1">
      <alignment horizontal="right" vertical="top"/>
    </xf>
    <xf numFmtId="0" fontId="85" fillId="47" borderId="20" xfId="15" applyFont="1" applyFill="1" applyBorder="1" applyAlignment="1">
      <alignment vertical="top"/>
    </xf>
    <xf numFmtId="49" fontId="7" fillId="0" borderId="19" xfId="15" applyNumberFormat="1" applyFont="1" applyBorder="1" applyAlignment="1">
      <alignment horizontal="center" vertical="top"/>
    </xf>
    <xf numFmtId="170" fontId="87" fillId="0" borderId="0" xfId="15" applyNumberFormat="1" applyFont="1" applyAlignment="1">
      <alignment horizontal="center" vertical="top"/>
    </xf>
    <xf numFmtId="3" fontId="7" fillId="0" borderId="19" xfId="15" applyNumberFormat="1" applyFont="1" applyBorder="1" applyAlignment="1">
      <alignment horizontal="right" vertical="top"/>
    </xf>
    <xf numFmtId="49" fontId="7" fillId="0" borderId="81" xfId="15" applyNumberFormat="1" applyFont="1" applyBorder="1" applyAlignment="1">
      <alignment horizontal="center" vertical="top"/>
    </xf>
    <xf numFmtId="0" fontId="7" fillId="0" borderId="81" xfId="15" applyFont="1" applyBorder="1" applyAlignment="1">
      <alignment vertical="top"/>
    </xf>
    <xf numFmtId="9" fontId="7" fillId="0" borderId="82" xfId="38" applyFont="1" applyBorder="1" applyAlignment="1">
      <alignment vertical="top"/>
    </xf>
    <xf numFmtId="44" fontId="7" fillId="0" borderId="82" xfId="11" applyFont="1" applyBorder="1" applyAlignment="1">
      <alignment vertical="top"/>
    </xf>
    <xf numFmtId="3" fontId="7" fillId="0" borderId="81" xfId="15" applyNumberFormat="1" applyFont="1" applyBorder="1" applyAlignment="1">
      <alignment horizontal="right" vertical="top"/>
    </xf>
    <xf numFmtId="44" fontId="7" fillId="0" borderId="0" xfId="11" applyFont="1" applyAlignment="1">
      <alignment vertical="top"/>
    </xf>
    <xf numFmtId="0" fontId="84" fillId="0" borderId="19" xfId="15" applyFont="1" applyBorder="1" applyAlignment="1">
      <alignment vertical="top"/>
    </xf>
    <xf numFmtId="49" fontId="84" fillId="0" borderId="19" xfId="15" applyNumberFormat="1" applyFont="1" applyBorder="1" applyAlignment="1">
      <alignment horizontal="center" vertical="top"/>
    </xf>
    <xf numFmtId="170" fontId="84" fillId="0" borderId="0" xfId="15" applyNumberFormat="1" applyFont="1" applyAlignment="1">
      <alignment vertical="top"/>
    </xf>
    <xf numFmtId="10" fontId="84" fillId="0" borderId="0" xfId="15" applyNumberFormat="1" applyFont="1" applyAlignment="1">
      <alignment horizontal="right" vertical="top"/>
    </xf>
    <xf numFmtId="3" fontId="84" fillId="0" borderId="19" xfId="15" applyNumberFormat="1" applyFont="1" applyBorder="1" applyAlignment="1">
      <alignment horizontal="right" vertical="top"/>
    </xf>
    <xf numFmtId="44" fontId="7" fillId="0" borderId="0" xfId="11" applyFont="1" applyBorder="1" applyAlignment="1">
      <alignment vertical="top"/>
    </xf>
    <xf numFmtId="49" fontId="7" fillId="0" borderId="84" xfId="15" applyNumberFormat="1" applyFont="1" applyBorder="1" applyAlignment="1">
      <alignment vertical="top"/>
    </xf>
    <xf numFmtId="0" fontId="7" fillId="0" borderId="84" xfId="15" applyFont="1" applyBorder="1" applyAlignment="1">
      <alignment vertical="top"/>
    </xf>
    <xf numFmtId="0" fontId="7" fillId="0" borderId="0" xfId="15" applyFont="1" applyBorder="1" applyAlignment="1">
      <alignment vertical="center"/>
    </xf>
    <xf numFmtId="170" fontId="7" fillId="0" borderId="0" xfId="15" applyNumberFormat="1" applyFont="1" applyBorder="1" applyAlignment="1">
      <alignment vertical="center"/>
    </xf>
    <xf numFmtId="10" fontId="7" fillId="0" borderId="0" xfId="15" applyNumberFormat="1" applyFont="1" applyBorder="1" applyAlignment="1">
      <alignment vertical="center"/>
    </xf>
    <xf numFmtId="3" fontId="7" fillId="0" borderId="85" xfId="15" applyNumberFormat="1" applyFont="1" applyBorder="1" applyAlignment="1">
      <alignment horizontal="center" vertical="center"/>
    </xf>
    <xf numFmtId="3" fontId="7" fillId="0" borderId="86" xfId="15" applyNumberFormat="1" applyFont="1" applyBorder="1" applyAlignment="1">
      <alignment horizontal="center" vertical="center"/>
    </xf>
    <xf numFmtId="49" fontId="84" fillId="0" borderId="0" xfId="15" applyNumberFormat="1" applyFont="1" applyAlignment="1">
      <alignment vertical="top"/>
    </xf>
    <xf numFmtId="10" fontId="84" fillId="0" borderId="0" xfId="15" applyNumberFormat="1" applyFont="1" applyAlignment="1">
      <alignment vertical="top"/>
    </xf>
    <xf numFmtId="3" fontId="84" fillId="0" borderId="0" xfId="15" applyNumberFormat="1" applyFont="1" applyAlignment="1">
      <alignment vertical="top"/>
    </xf>
    <xf numFmtId="49" fontId="7" fillId="0" borderId="0" xfId="15" applyNumberFormat="1" applyFont="1" applyFill="1" applyBorder="1" applyAlignment="1">
      <alignment vertical="top"/>
    </xf>
    <xf numFmtId="0" fontId="7" fillId="0" borderId="0" xfId="15" applyFont="1" applyFill="1" applyBorder="1" applyAlignment="1">
      <alignment vertical="top"/>
    </xf>
    <xf numFmtId="170" fontId="7" fillId="0" borderId="0" xfId="15" applyNumberFormat="1" applyFont="1" applyFill="1" applyBorder="1" applyAlignment="1">
      <alignment vertical="top"/>
    </xf>
    <xf numFmtId="10" fontId="7" fillId="0" borderId="0" xfId="15" applyNumberFormat="1" applyFont="1" applyFill="1" applyBorder="1" applyAlignment="1">
      <alignment vertical="top"/>
    </xf>
    <xf numFmtId="3" fontId="7" fillId="0" borderId="0" xfId="15" applyNumberFormat="1" applyFont="1" applyFill="1" applyBorder="1" applyAlignment="1">
      <alignment vertical="top"/>
    </xf>
    <xf numFmtId="0" fontId="84" fillId="0" borderId="0" xfId="15" applyFont="1" applyFill="1" applyBorder="1" applyAlignment="1">
      <alignment vertical="top"/>
    </xf>
    <xf numFmtId="0" fontId="7" fillId="0" borderId="0" xfId="15" applyFont="1" applyFill="1" applyBorder="1" applyAlignment="1">
      <alignment horizontal="right" vertical="top"/>
    </xf>
    <xf numFmtId="44" fontId="7" fillId="0" borderId="0" xfId="11" applyFont="1" applyFill="1" applyBorder="1" applyAlignment="1">
      <alignment vertical="top"/>
    </xf>
    <xf numFmtId="44" fontId="7" fillId="0" borderId="0" xfId="15" applyNumberFormat="1" applyFont="1" applyFill="1" applyBorder="1" applyAlignment="1">
      <alignment vertical="top"/>
    </xf>
    <xf numFmtId="0" fontId="83" fillId="0" borderId="0" xfId="0" applyFont="1" applyAlignment="1">
      <alignment horizontal="left" indent="1"/>
    </xf>
    <xf numFmtId="0" fontId="88" fillId="46" borderId="23" xfId="54467" applyFont="1" applyFill="1" applyBorder="1" applyAlignment="1">
      <alignment vertical="center"/>
    </xf>
    <xf numFmtId="0" fontId="89" fillId="46" borderId="7" xfId="54467" applyFont="1" applyFill="1" applyBorder="1" applyAlignment="1">
      <alignment vertical="center" wrapText="1"/>
    </xf>
    <xf numFmtId="0" fontId="88" fillId="46" borderId="7" xfId="54467" applyFont="1" applyFill="1" applyBorder="1" applyAlignment="1">
      <alignment horizontal="right" vertical="center"/>
    </xf>
    <xf numFmtId="0" fontId="90" fillId="46" borderId="7" xfId="54467" applyFont="1" applyFill="1" applyBorder="1" applyAlignment="1">
      <alignment vertical="center" wrapText="1"/>
    </xf>
    <xf numFmtId="0" fontId="89" fillId="46" borderId="8" xfId="54467" applyFont="1" applyFill="1" applyBorder="1" applyAlignment="1">
      <alignment vertical="center" wrapText="1"/>
    </xf>
    <xf numFmtId="0" fontId="3" fillId="0" borderId="7" xfId="54467" applyBorder="1"/>
    <xf numFmtId="0" fontId="89" fillId="46" borderId="7" xfId="54467" applyFont="1" applyFill="1" applyBorder="1" applyAlignment="1">
      <alignment vertical="center"/>
    </xf>
    <xf numFmtId="0" fontId="3" fillId="0" borderId="0" xfId="54467"/>
    <xf numFmtId="0" fontId="74" fillId="0" borderId="75" xfId="54467" applyFont="1" applyBorder="1" applyAlignment="1">
      <alignment horizontal="left" indent="1"/>
    </xf>
    <xf numFmtId="0" fontId="74" fillId="0" borderId="76" xfId="54467" applyFont="1" applyBorder="1" applyAlignment="1">
      <alignment horizontal="left" wrapText="1"/>
    </xf>
    <xf numFmtId="0" fontId="74" fillId="0" borderId="76" xfId="54467" applyFont="1" applyBorder="1" applyAlignment="1">
      <alignment horizontal="left"/>
    </xf>
    <xf numFmtId="0" fontId="74" fillId="0" borderId="74" xfId="54467" applyFont="1" applyBorder="1" applyAlignment="1">
      <alignment horizontal="left"/>
    </xf>
    <xf numFmtId="0" fontId="34" fillId="0" borderId="87" xfId="54467" applyFont="1" applyBorder="1" applyAlignment="1">
      <alignment horizontal="right" vertical="distributed" wrapText="1"/>
    </xf>
    <xf numFmtId="0" fontId="33" fillId="0" borderId="35" xfId="54467" applyFont="1" applyBorder="1" applyAlignment="1">
      <alignment horizontal="center" vertical="center"/>
    </xf>
    <xf numFmtId="0" fontId="33" fillId="15" borderId="35" xfId="54467" applyFont="1" applyFill="1" applyBorder="1" applyAlignment="1">
      <alignment horizontal="center" vertical="center"/>
    </xf>
    <xf numFmtId="0" fontId="33" fillId="4" borderId="88" xfId="54467" applyFont="1" applyFill="1" applyBorder="1" applyAlignment="1">
      <alignment horizontal="center" vertical="center" wrapText="1"/>
    </xf>
    <xf numFmtId="0" fontId="74" fillId="0" borderId="23" xfId="54467" applyFont="1" applyBorder="1" applyAlignment="1">
      <alignment horizontal="left" indent="1"/>
    </xf>
    <xf numFmtId="0" fontId="74" fillId="0" borderId="7" xfId="54467" applyFont="1" applyBorder="1" applyAlignment="1">
      <alignment horizontal="left" wrapText="1"/>
    </xf>
    <xf numFmtId="0" fontId="74" fillId="0" borderId="7" xfId="54467" applyFont="1" applyBorder="1" applyAlignment="1">
      <alignment horizontal="left"/>
    </xf>
    <xf numFmtId="0" fontId="74" fillId="0" borderId="8" xfId="54467" applyFont="1" applyBorder="1" applyAlignment="1">
      <alignment horizontal="left"/>
    </xf>
    <xf numFmtId="0" fontId="3" fillId="0" borderId="0" xfId="54467" applyBorder="1"/>
    <xf numFmtId="0" fontId="34" fillId="0" borderId="89" xfId="54467" applyFont="1" applyBorder="1" applyAlignment="1">
      <alignment horizontal="right" vertical="distributed" wrapText="1"/>
    </xf>
    <xf numFmtId="0" fontId="30" fillId="0" borderId="44" xfId="54467" applyFont="1" applyBorder="1" applyAlignment="1">
      <alignment horizontal="center" vertical="center"/>
    </xf>
    <xf numFmtId="0" fontId="30" fillId="15" borderId="44" xfId="54467" applyFont="1" applyFill="1" applyBorder="1" applyAlignment="1">
      <alignment horizontal="center" vertical="center"/>
    </xf>
    <xf numFmtId="0" fontId="33" fillId="4" borderId="90" xfId="54467" applyFont="1" applyFill="1" applyBorder="1" applyAlignment="1">
      <alignment horizontal="center" vertical="center" wrapText="1"/>
    </xf>
    <xf numFmtId="1" fontId="74" fillId="0" borderId="34" xfId="54467" applyNumberFormat="1" applyFont="1" applyBorder="1" applyAlignment="1">
      <alignment horizontal="left" indent="1"/>
    </xf>
    <xf numFmtId="1" fontId="74" fillId="4" borderId="35" xfId="54468" applyNumberFormat="1" applyFont="1" applyFill="1" applyBorder="1" applyAlignment="1">
      <alignment horizontal="left" indent="1"/>
    </xf>
    <xf numFmtId="44" fontId="3" fillId="11" borderId="91" xfId="54468" applyFont="1" applyFill="1" applyBorder="1" applyAlignment="1"/>
    <xf numFmtId="1" fontId="3" fillId="11" borderId="91" xfId="54468" applyNumberFormat="1" applyFont="1" applyFill="1" applyBorder="1" applyAlignment="1"/>
    <xf numFmtId="44" fontId="0" fillId="11" borderId="51" xfId="54468" applyFont="1" applyFill="1" applyBorder="1" applyAlignment="1"/>
    <xf numFmtId="167" fontId="35" fillId="0" borderId="35" xfId="54467" applyNumberFormat="1" applyFont="1" applyBorder="1" applyAlignment="1">
      <alignment horizontal="center" vertical="center"/>
    </xf>
    <xf numFmtId="167" fontId="35" fillId="15" borderId="35" xfId="54467" applyNumberFormat="1" applyFont="1" applyFill="1" applyBorder="1" applyAlignment="1">
      <alignment horizontal="center" vertical="center"/>
    </xf>
    <xf numFmtId="167" fontId="36" fillId="4" borderId="88" xfId="54467" applyNumberFormat="1" applyFont="1" applyFill="1" applyBorder="1" applyAlignment="1">
      <alignment horizontal="center" vertical="center"/>
    </xf>
    <xf numFmtId="0" fontId="3" fillId="0" borderId="24" xfId="54467" applyBorder="1"/>
    <xf numFmtId="43" fontId="49" fillId="0" borderId="26" xfId="54469" applyFont="1" applyBorder="1"/>
    <xf numFmtId="0" fontId="3" fillId="0" borderId="26" xfId="54467" applyBorder="1" applyAlignment="1">
      <alignment horizontal="center" wrapText="1"/>
    </xf>
    <xf numFmtId="0" fontId="3" fillId="0" borderId="26" xfId="54467" applyBorder="1" applyAlignment="1">
      <alignment horizontal="center"/>
    </xf>
    <xf numFmtId="0" fontId="3" fillId="0" borderId="26" xfId="54467" applyBorder="1"/>
    <xf numFmtId="0" fontId="30" fillId="0" borderId="37" xfId="54467" applyFont="1" applyBorder="1" applyAlignment="1">
      <alignment horizontal="center"/>
    </xf>
    <xf numFmtId="0" fontId="30" fillId="15" borderId="37" xfId="54467" applyFont="1" applyFill="1" applyBorder="1" applyAlignment="1">
      <alignment horizontal="center"/>
    </xf>
    <xf numFmtId="0" fontId="33" fillId="4" borderId="93" xfId="54467" applyFont="1" applyFill="1" applyBorder="1" applyAlignment="1">
      <alignment horizontal="center" vertical="center"/>
    </xf>
    <xf numFmtId="0" fontId="3" fillId="0" borderId="1" xfId="54467" applyBorder="1"/>
    <xf numFmtId="43" fontId="49" fillId="0" borderId="0" xfId="54469" applyFont="1" applyBorder="1"/>
    <xf numFmtId="0" fontId="3" fillId="0" borderId="0" xfId="54467" applyBorder="1" applyAlignment="1">
      <alignment horizontal="center" wrapText="1"/>
    </xf>
    <xf numFmtId="0" fontId="3" fillId="0" borderId="0" xfId="54467" applyBorder="1" applyAlignment="1">
      <alignment horizontal="center"/>
    </xf>
    <xf numFmtId="0" fontId="3" fillId="0" borderId="2" xfId="54467" applyBorder="1"/>
    <xf numFmtId="44" fontId="0" fillId="11" borderId="51" xfId="54468" applyFont="1" applyFill="1" applyBorder="1" applyAlignment="1">
      <alignment wrapText="1"/>
    </xf>
    <xf numFmtId="44" fontId="3" fillId="11" borderId="51" xfId="54468" applyFont="1" applyFill="1" applyBorder="1" applyAlignment="1"/>
    <xf numFmtId="44" fontId="74" fillId="15" borderId="72" xfId="54468" applyFont="1" applyFill="1" applyBorder="1" applyAlignment="1"/>
    <xf numFmtId="44" fontId="74" fillId="15" borderId="73" xfId="54468" applyFont="1" applyFill="1" applyBorder="1" applyAlignment="1"/>
    <xf numFmtId="0" fontId="3" fillId="15" borderId="73" xfId="54467" applyFont="1" applyFill="1" applyBorder="1"/>
    <xf numFmtId="44" fontId="74" fillId="15" borderId="73" xfId="54468" applyFont="1" applyFill="1" applyBorder="1" applyAlignment="1">
      <alignment horizontal="left" indent="1"/>
    </xf>
    <xf numFmtId="0" fontId="3" fillId="15" borderId="73" xfId="54467" applyFill="1" applyBorder="1"/>
    <xf numFmtId="0" fontId="74" fillId="15" borderId="73" xfId="54467" applyFont="1" applyFill="1" applyBorder="1" applyAlignment="1">
      <alignment horizontal="right"/>
    </xf>
    <xf numFmtId="167" fontId="74" fillId="15" borderId="73" xfId="54467" applyNumberFormat="1" applyFont="1" applyFill="1" applyBorder="1"/>
    <xf numFmtId="0" fontId="3" fillId="15" borderId="74" xfId="54467" applyFont="1" applyFill="1" applyBorder="1"/>
    <xf numFmtId="0" fontId="3" fillId="0" borderId="0" xfId="54467" applyFont="1"/>
    <xf numFmtId="49" fontId="34" fillId="0" borderId="92" xfId="54467" applyNumberFormat="1" applyFont="1" applyBorder="1" applyAlignment="1">
      <alignment horizontal="right" vertical="distributed" wrapText="1"/>
    </xf>
    <xf numFmtId="14" fontId="3" fillId="15" borderId="35" xfId="54468" applyNumberFormat="1" applyFont="1" applyFill="1" applyBorder="1" applyAlignment="1">
      <alignment horizontal="left" indent="1"/>
    </xf>
    <xf numFmtId="1" fontId="3" fillId="48" borderId="91" xfId="54468" applyNumberFormat="1" applyFont="1" applyFill="1" applyBorder="1" applyAlignment="1"/>
    <xf numFmtId="44" fontId="3" fillId="48" borderId="35" xfId="54468" applyFont="1" applyFill="1" applyBorder="1" applyAlignment="1">
      <alignment horizontal="left" indent="1"/>
    </xf>
    <xf numFmtId="43" fontId="34" fillId="0" borderId="9" xfId="0" applyNumberFormat="1" applyFont="1" applyBorder="1" applyAlignment="1">
      <alignment vertical="center"/>
    </xf>
    <xf numFmtId="43" fontId="34" fillId="0" borderId="23" xfId="0" applyNumberFormat="1" applyFont="1" applyBorder="1" applyAlignment="1">
      <alignment horizontal="right" vertical="center" indent="1"/>
    </xf>
    <xf numFmtId="44" fontId="74" fillId="4" borderId="35" xfId="54468" applyFont="1" applyFill="1" applyBorder="1" applyAlignment="1">
      <alignment horizontal="left" wrapText="1"/>
    </xf>
    <xf numFmtId="0" fontId="3" fillId="15" borderId="0" xfId="54467" applyFill="1" applyBorder="1"/>
    <xf numFmtId="0" fontId="33" fillId="11" borderId="35" xfId="54467" applyFont="1" applyFill="1" applyBorder="1" applyAlignment="1">
      <alignment horizontal="center" vertical="center"/>
    </xf>
    <xf numFmtId="0" fontId="30" fillId="11" borderId="44" xfId="54467" applyFont="1" applyFill="1" applyBorder="1" applyAlignment="1">
      <alignment horizontal="center" vertical="center"/>
    </xf>
    <xf numFmtId="167" fontId="35" fillId="11" borderId="35" xfId="54467" applyNumberFormat="1" applyFont="1" applyFill="1" applyBorder="1" applyAlignment="1">
      <alignment horizontal="center" vertical="center"/>
    </xf>
    <xf numFmtId="0" fontId="30" fillId="11" borderId="37" xfId="54467" applyFont="1" applyFill="1" applyBorder="1" applyAlignment="1">
      <alignment horizontal="center"/>
    </xf>
    <xf numFmtId="0" fontId="3" fillId="11" borderId="0" xfId="54467" applyFill="1" applyBorder="1"/>
    <xf numFmtId="0" fontId="91" fillId="49" borderId="95" xfId="20" applyFont="1" applyFill="1" applyBorder="1" applyAlignment="1">
      <alignment horizontal="left" indent="1"/>
    </xf>
    <xf numFmtId="0" fontId="91" fillId="49" borderId="96" xfId="20" applyFont="1" applyFill="1" applyBorder="1" applyAlignment="1"/>
    <xf numFmtId="0" fontId="45" fillId="0" borderId="0" xfId="20" applyFont="1"/>
    <xf numFmtId="0" fontId="45" fillId="0" borderId="0" xfId="20" applyFont="1" applyAlignment="1">
      <alignment horizontal="center"/>
    </xf>
    <xf numFmtId="0" fontId="47" fillId="0" borderId="98" xfId="20" applyFont="1" applyBorder="1" applyAlignment="1">
      <alignment horizontal="center" vertical="center"/>
    </xf>
    <xf numFmtId="0" fontId="47" fillId="0" borderId="99" xfId="20" applyFont="1" applyBorder="1" applyAlignment="1">
      <alignment horizontal="center" vertical="center"/>
    </xf>
    <xf numFmtId="0" fontId="47" fillId="0" borderId="100" xfId="20" applyFont="1" applyBorder="1" applyAlignment="1">
      <alignment horizontal="center" vertical="center"/>
    </xf>
    <xf numFmtId="0" fontId="47" fillId="0" borderId="100" xfId="20" applyFont="1" applyBorder="1" applyAlignment="1">
      <alignment horizontal="center" vertical="center" wrapText="1"/>
    </xf>
    <xf numFmtId="0" fontId="47" fillId="0" borderId="101" xfId="20" applyFont="1" applyBorder="1" applyAlignment="1">
      <alignment horizontal="center" vertical="center" wrapText="1"/>
    </xf>
    <xf numFmtId="0" fontId="47" fillId="0" borderId="40" xfId="20" applyFont="1" applyBorder="1" applyAlignment="1">
      <alignment horizontal="center" vertical="center" wrapText="1"/>
    </xf>
    <xf numFmtId="0" fontId="47" fillId="0" borderId="102" xfId="20" applyFont="1" applyBorder="1" applyAlignment="1">
      <alignment horizontal="center" vertical="center" wrapText="1"/>
    </xf>
    <xf numFmtId="0" fontId="47" fillId="0" borderId="0" xfId="20" applyFont="1" applyBorder="1" applyAlignment="1">
      <alignment horizontal="center" vertical="center" wrapText="1"/>
    </xf>
    <xf numFmtId="0" fontId="47" fillId="0" borderId="103" xfId="20" applyFont="1" applyBorder="1" applyAlignment="1">
      <alignment horizontal="center" vertical="center" wrapText="1"/>
    </xf>
    <xf numFmtId="0" fontId="47" fillId="0" borderId="104" xfId="20" applyFont="1" applyBorder="1" applyAlignment="1">
      <alignment horizontal="center" vertical="center" wrapText="1"/>
    </xf>
    <xf numFmtId="0" fontId="45" fillId="0" borderId="0" xfId="20" applyFont="1" applyAlignment="1">
      <alignment vertical="center"/>
    </xf>
    <xf numFmtId="0" fontId="47" fillId="0" borderId="105" xfId="20" applyFont="1" applyBorder="1" applyAlignment="1">
      <alignment horizontal="center" vertical="center" wrapText="1"/>
    </xf>
    <xf numFmtId="0" fontId="47" fillId="0" borderId="106" xfId="20" applyFont="1" applyBorder="1" applyAlignment="1">
      <alignment horizontal="center" vertical="center" wrapText="1"/>
    </xf>
    <xf numFmtId="0" fontId="45" fillId="0" borderId="0" xfId="20" applyFont="1" applyBorder="1" applyAlignment="1">
      <alignment vertical="center"/>
    </xf>
    <xf numFmtId="0" fontId="47" fillId="0" borderId="107" xfId="20" applyFont="1" applyBorder="1" applyAlignment="1">
      <alignment horizontal="center" vertical="center" wrapText="1"/>
    </xf>
    <xf numFmtId="0" fontId="45" fillId="0" borderId="0" xfId="20" applyFont="1" applyAlignment="1">
      <alignment horizontal="center" vertical="center"/>
    </xf>
    <xf numFmtId="0" fontId="45" fillId="0" borderId="0" xfId="20" applyFont="1" applyBorder="1"/>
    <xf numFmtId="9" fontId="45" fillId="0" borderId="0" xfId="20" applyNumberFormat="1" applyFont="1" applyAlignment="1">
      <alignment horizontal="center"/>
    </xf>
    <xf numFmtId="9" fontId="45" fillId="11" borderId="28" xfId="54472" applyFont="1" applyFill="1" applyBorder="1" applyAlignment="1" applyProtection="1">
      <alignment horizontal="center" vertical="center"/>
    </xf>
    <xf numFmtId="43" fontId="45" fillId="0" borderId="28" xfId="20" applyNumberFormat="1" applyFont="1" applyFill="1" applyBorder="1" applyAlignment="1" applyProtection="1">
      <alignment horizontal="center" vertical="center"/>
    </xf>
    <xf numFmtId="10" fontId="45" fillId="0" borderId="28" xfId="20" applyNumberFormat="1" applyFont="1" applyBorder="1" applyProtection="1"/>
    <xf numFmtId="43" fontId="45" fillId="0" borderId="112" xfId="20" applyNumberFormat="1" applyFont="1" applyFill="1" applyBorder="1" applyAlignment="1" applyProtection="1">
      <alignment horizontal="center" vertical="center"/>
    </xf>
    <xf numFmtId="9" fontId="47" fillId="15" borderId="113" xfId="54472" applyFont="1" applyFill="1" applyBorder="1" applyAlignment="1" applyProtection="1">
      <alignment horizontal="center" vertical="center"/>
    </xf>
    <xf numFmtId="43" fontId="94" fillId="9" borderId="31" xfId="20" applyNumberFormat="1" applyFont="1" applyFill="1" applyBorder="1" applyAlignment="1" applyProtection="1">
      <alignment horizontal="center" vertical="center"/>
    </xf>
    <xf numFmtId="9" fontId="45" fillId="15" borderId="113" xfId="54472" applyFont="1" applyFill="1" applyBorder="1" applyAlignment="1" applyProtection="1">
      <alignment horizontal="center" vertical="center"/>
    </xf>
    <xf numFmtId="43" fontId="45" fillId="9" borderId="53" xfId="20" applyNumberFormat="1" applyFont="1" applyFill="1" applyBorder="1" applyAlignment="1" applyProtection="1">
      <alignment horizontal="left" vertical="center" indent="1"/>
    </xf>
    <xf numFmtId="44" fontId="94" fillId="15" borderId="116" xfId="11" applyFont="1" applyFill="1" applyBorder="1" applyAlignment="1" applyProtection="1">
      <alignment horizontal="center" vertical="center"/>
    </xf>
    <xf numFmtId="9" fontId="45" fillId="15" borderId="36" xfId="54472" applyFont="1" applyFill="1" applyBorder="1" applyAlignment="1" applyProtection="1">
      <alignment horizontal="center" vertical="center"/>
    </xf>
    <xf numFmtId="43" fontId="94" fillId="9" borderId="39" xfId="20" applyNumberFormat="1" applyFont="1" applyFill="1" applyBorder="1" applyAlignment="1" applyProtection="1">
      <alignment horizontal="center" vertical="center"/>
    </xf>
    <xf numFmtId="0" fontId="45" fillId="0" borderId="111" xfId="54471" applyFont="1" applyFill="1" applyBorder="1" applyAlignment="1">
      <alignment horizontal="left" indent="1"/>
    </xf>
    <xf numFmtId="0" fontId="45" fillId="0" borderId="28" xfId="54471" applyFont="1" applyFill="1" applyBorder="1" applyAlignment="1">
      <alignment horizontal="left" indent="1"/>
    </xf>
    <xf numFmtId="0" fontId="47" fillId="11" borderId="118" xfId="54473" applyFont="1" applyFill="1" applyBorder="1" applyAlignment="1" applyProtection="1">
      <alignment horizontal="center" vertical="center" wrapText="1"/>
    </xf>
    <xf numFmtId="0" fontId="47" fillId="11" borderId="101" xfId="54473" applyFont="1" applyFill="1" applyBorder="1" applyAlignment="1" applyProtection="1">
      <alignment horizontal="center" vertical="center" wrapText="1"/>
    </xf>
    <xf numFmtId="0" fontId="45" fillId="0" borderId="119" xfId="54473" applyFont="1" applyFill="1" applyBorder="1" applyAlignment="1" applyProtection="1">
      <alignment vertical="center" wrapText="1"/>
    </xf>
    <xf numFmtId="0" fontId="95" fillId="8" borderId="109" xfId="20" applyFont="1" applyFill="1" applyBorder="1" applyAlignment="1" applyProtection="1">
      <alignment horizontal="center" vertical="center" wrapText="1"/>
    </xf>
    <xf numFmtId="0" fontId="95" fillId="8" borderId="108" xfId="20" applyFont="1" applyFill="1" applyBorder="1" applyAlignment="1" applyProtection="1">
      <alignment horizontal="center" vertical="center" wrapText="1"/>
    </xf>
    <xf numFmtId="0" fontId="95" fillId="8" borderId="38" xfId="20" applyFont="1" applyFill="1" applyBorder="1" applyAlignment="1" applyProtection="1">
      <alignment horizontal="center" vertical="center" wrapText="1"/>
    </xf>
    <xf numFmtId="0" fontId="95" fillId="8" borderId="121" xfId="20" applyFont="1" applyFill="1" applyBorder="1" applyAlignment="1" applyProtection="1">
      <alignment horizontal="center" vertical="center" wrapText="1"/>
    </xf>
    <xf numFmtId="0" fontId="5" fillId="0" borderId="0" xfId="20"/>
    <xf numFmtId="44" fontId="47" fillId="11" borderId="124" xfId="11" applyFont="1" applyFill="1" applyBorder="1" applyAlignment="1" applyProtection="1">
      <alignment horizontal="center" vertical="center" wrapText="1"/>
    </xf>
    <xf numFmtId="2" fontId="47" fillId="11" borderId="125" xfId="11" applyNumberFormat="1" applyFont="1" applyFill="1" applyBorder="1" applyAlignment="1" applyProtection="1">
      <alignment vertical="center" wrapText="1"/>
    </xf>
    <xf numFmtId="2" fontId="47" fillId="11" borderId="128" xfId="11" applyNumberFormat="1" applyFont="1" applyFill="1" applyBorder="1" applyAlignment="1" applyProtection="1">
      <alignment horizontal="center" vertical="center" wrapText="1"/>
    </xf>
    <xf numFmtId="0" fontId="45" fillId="0" borderId="125" xfId="54473" applyFont="1" applyFill="1" applyBorder="1" applyAlignment="1" applyProtection="1">
      <alignment vertical="center" wrapText="1"/>
    </xf>
    <xf numFmtId="165" fontId="47" fillId="15" borderId="131" xfId="20" applyNumberFormat="1" applyFont="1" applyFill="1" applyBorder="1" applyProtection="1"/>
    <xf numFmtId="2" fontId="47" fillId="15" borderId="132" xfId="20" applyNumberFormat="1" applyFont="1" applyFill="1" applyBorder="1" applyAlignment="1" applyProtection="1">
      <alignment horizontal="center" vertical="center"/>
    </xf>
    <xf numFmtId="165" fontId="47" fillId="15" borderId="134" xfId="20" applyNumberFormat="1" applyFont="1" applyFill="1" applyBorder="1" applyAlignment="1" applyProtection="1">
      <alignment horizontal="center" vertical="center"/>
    </xf>
    <xf numFmtId="0" fontId="5" fillId="0" borderId="0" xfId="20" applyAlignment="1">
      <alignment horizontal="center"/>
    </xf>
    <xf numFmtId="38" fontId="97" fillId="54" borderId="141" xfId="0" applyNumberFormat="1" applyFont="1" applyFill="1" applyBorder="1" applyAlignment="1" applyProtection="1">
      <alignment horizontal="center" vertical="center" wrapText="1"/>
      <protection locked="0"/>
    </xf>
    <xf numFmtId="38" fontId="27" fillId="54" borderId="142" xfId="0" applyNumberFormat="1" applyFont="1" applyFill="1" applyBorder="1" applyAlignment="1" applyProtection="1">
      <alignment horizontal="center" vertical="center" wrapText="1"/>
      <protection locked="0"/>
    </xf>
    <xf numFmtId="38" fontId="5" fillId="54" borderId="143" xfId="0" applyNumberFormat="1" applyFont="1" applyFill="1" applyBorder="1" applyAlignment="1" applyProtection="1">
      <alignment horizontal="center" vertical="center" wrapText="1"/>
    </xf>
    <xf numFmtId="38" fontId="0" fillId="0" borderId="139" xfId="0" applyNumberFormat="1" applyBorder="1" applyAlignment="1" applyProtection="1">
      <alignment horizontal="center" vertical="center"/>
    </xf>
    <xf numFmtId="38" fontId="6" fillId="0" borderId="139" xfId="0" applyNumberFormat="1" applyFont="1" applyBorder="1" applyAlignment="1" applyProtection="1">
      <alignment horizontal="center" vertical="center"/>
    </xf>
    <xf numFmtId="10" fontId="0" fillId="0" borderId="139" xfId="0" applyNumberFormat="1" applyBorder="1" applyAlignment="1" applyProtection="1">
      <alignment horizontal="center" vertical="center"/>
    </xf>
    <xf numFmtId="38" fontId="6" fillId="0" borderId="139" xfId="0" applyNumberFormat="1" applyFont="1" applyBorder="1" applyAlignment="1" applyProtection="1">
      <alignment horizontal="center" vertical="center" wrapText="1"/>
    </xf>
    <xf numFmtId="171" fontId="6" fillId="0" borderId="145" xfId="0" applyNumberFormat="1" applyFont="1" applyBorder="1" applyAlignment="1" applyProtection="1">
      <alignment horizontal="center" vertical="center"/>
    </xf>
    <xf numFmtId="171" fontId="6" fillId="0" borderId="140" xfId="0" applyNumberFormat="1" applyFont="1" applyBorder="1" applyAlignment="1" applyProtection="1">
      <alignment horizontal="center" vertical="center"/>
    </xf>
    <xf numFmtId="38" fontId="0" fillId="0" borderId="148" xfId="0" applyNumberFormat="1" applyBorder="1" applyAlignment="1" applyProtection="1">
      <alignment horizontal="center" vertical="center"/>
    </xf>
    <xf numFmtId="10" fontId="0" fillId="0" borderId="148" xfId="0" applyNumberFormat="1" applyBorder="1" applyAlignment="1" applyProtection="1">
      <alignment horizontal="center" vertical="center"/>
    </xf>
    <xf numFmtId="38" fontId="6" fillId="0" borderId="148" xfId="0" applyNumberFormat="1" applyFont="1" applyBorder="1" applyAlignment="1" applyProtection="1">
      <alignment horizontal="center" vertical="center" wrapText="1"/>
    </xf>
    <xf numFmtId="44" fontId="6" fillId="0" borderId="145" xfId="0" applyNumberFormat="1" applyFont="1" applyBorder="1" applyAlignment="1" applyProtection="1">
      <alignment horizontal="center" vertical="center"/>
    </xf>
    <xf numFmtId="0" fontId="5" fillId="0" borderId="0" xfId="0" applyFont="1" applyProtection="1">
      <protection locked="0"/>
    </xf>
    <xf numFmtId="0" fontId="5" fillId="0" borderId="152" xfId="0" applyFont="1" applyBorder="1" applyAlignment="1" applyProtection="1">
      <alignment horizontal="left" vertical="center" wrapText="1" indent="1"/>
    </xf>
    <xf numFmtId="0" fontId="26" fillId="0" borderId="0" xfId="0" applyFont="1" applyProtection="1">
      <protection locked="0"/>
    </xf>
    <xf numFmtId="10" fontId="5" fillId="0" borderId="0" xfId="17" applyNumberFormat="1" applyBorder="1" applyAlignment="1" applyProtection="1">
      <alignment vertical="top" wrapText="1"/>
    </xf>
    <xf numFmtId="0" fontId="0" fillId="0" borderId="0" xfId="0" applyAlignment="1" applyProtection="1">
      <alignment horizontal="left" vertical="center" indent="1"/>
      <protection locked="0"/>
    </xf>
    <xf numFmtId="0" fontId="26" fillId="0" borderId="0" xfId="0" applyFont="1" applyAlignment="1" applyProtection="1">
      <alignment horizontal="center"/>
      <protection locked="0"/>
    </xf>
    <xf numFmtId="0" fontId="6" fillId="50" borderId="159" xfId="0" applyFont="1" applyFill="1" applyBorder="1" applyAlignment="1" applyProtection="1">
      <alignment horizontal="center" vertical="center"/>
    </xf>
    <xf numFmtId="0" fontId="6" fillId="50" borderId="158" xfId="0" applyFont="1" applyFill="1" applyBorder="1" applyAlignment="1" applyProtection="1">
      <alignment horizontal="center" vertical="center"/>
    </xf>
    <xf numFmtId="0" fontId="5" fillId="0" borderId="10" xfId="0" applyFont="1" applyBorder="1" applyAlignment="1" applyProtection="1">
      <alignment vertical="center" wrapText="1"/>
    </xf>
    <xf numFmtId="44" fontId="5" fillId="0" borderId="155" xfId="11" applyFont="1" applyBorder="1" applyAlignment="1" applyProtection="1">
      <alignment horizontal="center" vertical="center" wrapText="1"/>
    </xf>
    <xf numFmtId="2" fontId="5" fillId="0" borderId="155" xfId="11" applyNumberFormat="1" applyFont="1" applyBorder="1" applyAlignment="1" applyProtection="1">
      <alignment horizontal="center" vertical="center" wrapText="1"/>
    </xf>
    <xf numFmtId="9" fontId="0" fillId="0" borderId="0" xfId="0" applyNumberFormat="1" applyAlignment="1" applyProtection="1">
      <alignment horizontal="center"/>
      <protection locked="0"/>
    </xf>
    <xf numFmtId="0" fontId="5" fillId="11" borderId="26" xfId="0" applyFont="1" applyFill="1" applyBorder="1" applyAlignment="1" applyProtection="1">
      <alignment horizontal="center" vertical="center"/>
      <protection locked="0"/>
    </xf>
    <xf numFmtId="0" fontId="5" fillId="11" borderId="0" xfId="0" applyFont="1" applyFill="1" applyAlignment="1" applyProtection="1">
      <alignment horizontal="center" vertical="center"/>
      <protection locked="0"/>
    </xf>
    <xf numFmtId="0" fontId="6" fillId="4" borderId="160" xfId="0" applyFont="1" applyFill="1" applyBorder="1" applyAlignment="1" applyProtection="1">
      <alignment horizontal="center" vertical="center"/>
    </xf>
    <xf numFmtId="0" fontId="6" fillId="11" borderId="24" xfId="0" applyFont="1" applyFill="1" applyBorder="1" applyAlignment="1" applyProtection="1">
      <alignment horizontal="center" wrapText="1"/>
    </xf>
    <xf numFmtId="0" fontId="100" fillId="0" borderId="0" xfId="0" applyFont="1" applyAlignment="1" applyProtection="1">
      <alignment vertical="center"/>
      <protection locked="0"/>
    </xf>
    <xf numFmtId="0" fontId="6" fillId="4" borderId="139" xfId="0" applyFont="1" applyFill="1" applyBorder="1" applyAlignment="1" applyProtection="1">
      <alignment horizontal="left" vertical="center" wrapText="1" indent="1"/>
    </xf>
    <xf numFmtId="0" fontId="6" fillId="4" borderId="146" xfId="0" applyFont="1" applyFill="1" applyBorder="1" applyAlignment="1" applyProtection="1">
      <alignment horizontal="left" vertical="center" wrapText="1" indent="1"/>
    </xf>
    <xf numFmtId="38" fontId="6" fillId="11" borderId="161" xfId="0" applyNumberFormat="1" applyFont="1" applyFill="1" applyBorder="1" applyAlignment="1" applyProtection="1">
      <alignment horizontal="center" vertical="center" wrapText="1"/>
      <protection locked="0"/>
    </xf>
    <xf numFmtId="38" fontId="6" fillId="11" borderId="162" xfId="0" applyNumberFormat="1" applyFont="1" applyFill="1" applyBorder="1" applyAlignment="1" applyProtection="1">
      <alignment horizontal="center" vertical="center" wrapText="1"/>
      <protection locked="0"/>
    </xf>
    <xf numFmtId="38" fontId="6" fillId="11" borderId="162" xfId="0" applyNumberFormat="1" applyFont="1" applyFill="1" applyBorder="1" applyAlignment="1" applyProtection="1">
      <alignment horizontal="center" vertical="center" wrapText="1"/>
    </xf>
    <xf numFmtId="38" fontId="6" fillId="11" borderId="163" xfId="0" applyNumberFormat="1" applyFont="1" applyFill="1" applyBorder="1" applyAlignment="1" applyProtection="1">
      <alignment horizontal="center" vertical="center" wrapText="1"/>
    </xf>
    <xf numFmtId="38" fontId="5" fillId="11" borderId="162" xfId="0" applyNumberFormat="1" applyFont="1" applyFill="1" applyBorder="1" applyAlignment="1" applyProtection="1">
      <alignment horizontal="center" vertical="center" wrapText="1"/>
    </xf>
    <xf numFmtId="171" fontId="6" fillId="0" borderId="166" xfId="0" applyNumberFormat="1" applyFont="1" applyBorder="1" applyAlignment="1" applyProtection="1">
      <alignment horizontal="center" vertical="center"/>
    </xf>
    <xf numFmtId="44" fontId="6" fillId="0" borderId="166" xfId="0" applyNumberFormat="1" applyFont="1" applyBorder="1" applyAlignment="1" applyProtection="1">
      <alignment horizontal="center" vertical="center"/>
    </xf>
    <xf numFmtId="0" fontId="6" fillId="15" borderId="152" xfId="0" applyFont="1" applyFill="1" applyBorder="1" applyAlignment="1" applyProtection="1">
      <alignment horizontal="left" vertical="center" wrapText="1" indent="1"/>
    </xf>
    <xf numFmtId="38" fontId="6" fillId="11" borderId="169" xfId="0" applyNumberFormat="1" applyFont="1" applyFill="1" applyBorder="1" applyAlignment="1" applyProtection="1">
      <alignment horizontal="center" vertical="center" wrapText="1"/>
      <protection locked="0"/>
    </xf>
    <xf numFmtId="9" fontId="0" fillId="0" borderId="140" xfId="0" applyNumberFormat="1" applyBorder="1" applyAlignment="1" applyProtection="1">
      <alignment horizontal="center" vertical="center"/>
    </xf>
    <xf numFmtId="9" fontId="0" fillId="0" borderId="145" xfId="0" applyNumberFormat="1" applyBorder="1" applyAlignment="1" applyProtection="1">
      <alignment horizontal="center" vertical="center"/>
    </xf>
    <xf numFmtId="38" fontId="6" fillId="15" borderId="149" xfId="0" applyNumberFormat="1" applyFont="1" applyFill="1" applyBorder="1" applyAlignment="1" applyProtection="1">
      <alignment horizontal="center" vertical="center"/>
    </xf>
    <xf numFmtId="38" fontId="6" fillId="4" borderId="173" xfId="0" applyNumberFormat="1" applyFont="1" applyFill="1" applyBorder="1" applyAlignment="1" applyProtection="1">
      <alignment horizontal="center" vertical="center" wrapText="1"/>
    </xf>
    <xf numFmtId="38" fontId="6" fillId="4" borderId="174" xfId="0" applyNumberFormat="1" applyFont="1" applyFill="1" applyBorder="1" applyAlignment="1" applyProtection="1">
      <alignment horizontal="center" vertical="center" wrapText="1"/>
    </xf>
    <xf numFmtId="38" fontId="6" fillId="4" borderId="175" xfId="0" applyNumberFormat="1" applyFont="1" applyFill="1" applyBorder="1" applyAlignment="1" applyProtection="1">
      <alignment horizontal="center" vertical="center" wrapText="1"/>
    </xf>
    <xf numFmtId="9" fontId="6" fillId="15" borderId="177" xfId="0" applyNumberFormat="1" applyFont="1" applyFill="1" applyBorder="1" applyAlignment="1" applyProtection="1">
      <alignment horizontal="center" vertical="center"/>
    </xf>
    <xf numFmtId="0" fontId="6" fillId="4" borderId="178" xfId="0" applyFont="1" applyFill="1" applyBorder="1" applyAlignment="1" applyProtection="1">
      <alignment horizontal="center" vertical="center"/>
    </xf>
    <xf numFmtId="0" fontId="6" fillId="11" borderId="26" xfId="0" applyFont="1" applyFill="1" applyBorder="1" applyAlignment="1" applyProtection="1">
      <alignment horizontal="center" wrapText="1"/>
    </xf>
    <xf numFmtId="0" fontId="6" fillId="0" borderId="0" xfId="0" applyFont="1" applyFill="1" applyBorder="1" applyAlignment="1" applyProtection="1">
      <alignment horizontal="right" vertical="center"/>
    </xf>
    <xf numFmtId="38" fontId="6" fillId="4" borderId="174" xfId="0" applyNumberFormat="1" applyFont="1" applyFill="1" applyBorder="1" applyAlignment="1" applyProtection="1">
      <alignment horizontal="center" vertical="center" wrapText="1"/>
      <protection locked="0"/>
    </xf>
    <xf numFmtId="38" fontId="26" fillId="48" borderId="138" xfId="0" applyNumberFormat="1" applyFont="1" applyFill="1" applyBorder="1" applyAlignment="1" applyProtection="1">
      <alignment horizontal="center" vertical="center"/>
      <protection locked="0"/>
    </xf>
    <xf numFmtId="38" fontId="26" fillId="48" borderId="153" xfId="0" applyNumberFormat="1" applyFont="1" applyFill="1" applyBorder="1" applyAlignment="1" applyProtection="1">
      <alignment horizontal="center" vertical="center"/>
      <protection locked="0"/>
    </xf>
    <xf numFmtId="38" fontId="6" fillId="10" borderId="140" xfId="0" applyNumberFormat="1" applyFont="1" applyFill="1" applyBorder="1" applyAlignment="1" applyProtection="1">
      <alignment horizontal="center" vertical="center" wrapText="1"/>
    </xf>
    <xf numFmtId="44" fontId="6" fillId="10" borderId="144" xfId="0" applyNumberFormat="1" applyFont="1" applyFill="1" applyBorder="1" applyAlignment="1" applyProtection="1">
      <alignment horizontal="center" vertical="center"/>
    </xf>
    <xf numFmtId="44" fontId="6" fillId="10" borderId="164" xfId="0" applyNumberFormat="1" applyFont="1" applyFill="1" applyBorder="1" applyAlignment="1" applyProtection="1">
      <alignment horizontal="center" vertical="center"/>
    </xf>
    <xf numFmtId="0" fontId="6" fillId="0" borderId="179" xfId="0" applyFont="1" applyFill="1" applyBorder="1" applyAlignment="1" applyProtection="1">
      <alignment horizontal="right"/>
    </xf>
    <xf numFmtId="0" fontId="6" fillId="0" borderId="180" xfId="0" applyFont="1" applyFill="1" applyBorder="1" applyAlignment="1" applyProtection="1">
      <alignment horizontal="right"/>
    </xf>
    <xf numFmtId="0" fontId="6" fillId="4" borderId="181" xfId="0" applyFont="1" applyFill="1" applyBorder="1" applyAlignment="1" applyProtection="1">
      <alignment horizontal="right" vertical="center"/>
    </xf>
    <xf numFmtId="169" fontId="6" fillId="55" borderId="182" xfId="0" applyNumberFormat="1" applyFont="1" applyFill="1" applyBorder="1" applyAlignment="1" applyProtection="1">
      <alignment horizontal="center" vertical="center"/>
    </xf>
    <xf numFmtId="0" fontId="0" fillId="0" borderId="183" xfId="0" applyBorder="1" applyProtection="1"/>
    <xf numFmtId="44" fontId="6" fillId="10" borderId="138" xfId="0" applyNumberFormat="1" applyFont="1" applyFill="1" applyBorder="1" applyAlignment="1" applyProtection="1">
      <alignment horizontal="center" vertical="center"/>
    </xf>
    <xf numFmtId="38" fontId="6" fillId="4" borderId="187" xfId="0" applyNumberFormat="1" applyFont="1" applyFill="1" applyBorder="1" applyAlignment="1" applyProtection="1">
      <alignment horizontal="center" vertical="center" wrapText="1"/>
    </xf>
    <xf numFmtId="165" fontId="47" fillId="8" borderId="130" xfId="20" applyNumberFormat="1" applyFont="1" applyFill="1" applyBorder="1" applyAlignment="1" applyProtection="1">
      <alignment horizontal="center" vertical="center"/>
    </xf>
    <xf numFmtId="44" fontId="5" fillId="10" borderId="155" xfId="11" applyFont="1" applyFill="1" applyBorder="1" applyAlignment="1" applyProtection="1">
      <alignment horizontal="center" vertical="center" wrapText="1"/>
    </xf>
    <xf numFmtId="0" fontId="6" fillId="50" borderId="157" xfId="0" applyFont="1" applyFill="1" applyBorder="1" applyAlignment="1" applyProtection="1">
      <alignment horizontal="center" vertical="center"/>
    </xf>
    <xf numFmtId="0" fontId="6" fillId="50" borderId="167" xfId="0" applyFont="1" applyFill="1" applyBorder="1" applyAlignment="1" applyProtection="1">
      <alignment horizontal="center" vertical="center"/>
    </xf>
    <xf numFmtId="0" fontId="5" fillId="0" borderId="147" xfId="0" applyFont="1" applyBorder="1" applyAlignment="1" applyProtection="1">
      <alignment horizontal="left" vertical="center" wrapText="1" indent="1"/>
    </xf>
    <xf numFmtId="0" fontId="47" fillId="11" borderId="101" xfId="54473" applyFont="1" applyFill="1" applyBorder="1" applyAlignment="1" applyProtection="1">
      <alignment horizontal="center" vertical="center" wrapText="1"/>
    </xf>
    <xf numFmtId="0" fontId="6" fillId="50" borderId="191" xfId="0" applyFont="1" applyFill="1" applyBorder="1" applyAlignment="1" applyProtection="1">
      <alignment horizontal="center" vertical="center" wrapText="1"/>
    </xf>
    <xf numFmtId="44" fontId="6" fillId="56" borderId="61" xfId="11" applyFont="1" applyFill="1" applyBorder="1"/>
    <xf numFmtId="0" fontId="14" fillId="56" borderId="75" xfId="0" applyFont="1" applyFill="1" applyBorder="1" applyAlignment="1">
      <alignment horizontal="center" vertical="center" wrapText="1"/>
    </xf>
    <xf numFmtId="0" fontId="14" fillId="56" borderId="76" xfId="0" applyFont="1" applyFill="1" applyBorder="1" applyAlignment="1">
      <alignment horizontal="center" vertical="center" wrapText="1"/>
    </xf>
    <xf numFmtId="0" fontId="14" fillId="56" borderId="77" xfId="0" applyFont="1" applyFill="1" applyBorder="1" applyAlignment="1">
      <alignment horizontal="center" vertical="center" wrapText="1"/>
    </xf>
    <xf numFmtId="2" fontId="0" fillId="56" borderId="28" xfId="0" applyNumberFormat="1" applyFill="1" applyBorder="1"/>
    <xf numFmtId="0" fontId="7" fillId="0" borderId="197" xfId="15" applyFont="1" applyBorder="1" applyAlignment="1">
      <alignment vertical="top"/>
    </xf>
    <xf numFmtId="49" fontId="7" fillId="0" borderId="197" xfId="15" applyNumberFormat="1" applyFont="1" applyBorder="1" applyAlignment="1">
      <alignment vertical="top"/>
    </xf>
    <xf numFmtId="170" fontId="7" fillId="0" borderId="197" xfId="15" applyNumberFormat="1" applyFont="1" applyBorder="1" applyAlignment="1">
      <alignment vertical="top"/>
    </xf>
    <xf numFmtId="10" fontId="7" fillId="0" borderId="197" xfId="15" applyNumberFormat="1" applyFont="1" applyBorder="1" applyAlignment="1">
      <alignment vertical="top"/>
    </xf>
    <xf numFmtId="3" fontId="7" fillId="0" borderId="197" xfId="15" applyNumberFormat="1" applyFont="1" applyBorder="1" applyAlignment="1">
      <alignment vertical="top"/>
    </xf>
    <xf numFmtId="0" fontId="7" fillId="0" borderId="198" xfId="15" applyFont="1" applyBorder="1" applyAlignment="1">
      <alignment vertical="top"/>
    </xf>
    <xf numFmtId="49" fontId="7" fillId="0" borderId="198" xfId="15" applyNumberFormat="1" applyFont="1" applyBorder="1" applyAlignment="1">
      <alignment vertical="top"/>
    </xf>
    <xf numFmtId="170" fontId="7" fillId="0" borderId="198" xfId="15" applyNumberFormat="1" applyFont="1" applyBorder="1" applyAlignment="1">
      <alignment vertical="top"/>
    </xf>
    <xf numFmtId="10" fontId="7" fillId="0" borderId="198" xfId="15" applyNumberFormat="1" applyFont="1" applyBorder="1" applyAlignment="1">
      <alignment vertical="top"/>
    </xf>
    <xf numFmtId="3" fontId="7" fillId="0" borderId="198" xfId="15" applyNumberFormat="1" applyFont="1" applyBorder="1" applyAlignment="1">
      <alignment vertical="top"/>
    </xf>
    <xf numFmtId="0" fontId="84" fillId="0" borderId="197" xfId="15" applyFont="1" applyBorder="1" applyAlignment="1">
      <alignment vertical="top"/>
    </xf>
    <xf numFmtId="170" fontId="84" fillId="0" borderId="197" xfId="15" applyNumberFormat="1" applyFont="1" applyBorder="1" applyAlignment="1">
      <alignment vertical="top"/>
    </xf>
    <xf numFmtId="10" fontId="84" fillId="0" borderId="197" xfId="15" applyNumberFormat="1" applyFont="1" applyBorder="1" applyAlignment="1">
      <alignment vertical="top"/>
    </xf>
    <xf numFmtId="0" fontId="84" fillId="0" borderId="198" xfId="15" applyFont="1" applyBorder="1" applyAlignment="1">
      <alignment vertical="top"/>
    </xf>
    <xf numFmtId="49" fontId="7" fillId="0" borderId="199" xfId="15" applyNumberFormat="1" applyFont="1" applyBorder="1" applyAlignment="1">
      <alignment horizontal="center" vertical="top"/>
    </xf>
    <xf numFmtId="0" fontId="7" fillId="0" borderId="199" xfId="15" applyFont="1" applyBorder="1" applyAlignment="1">
      <alignment vertical="top"/>
    </xf>
    <xf numFmtId="0" fontId="7" fillId="0" borderId="200" xfId="15" applyFont="1" applyBorder="1" applyAlignment="1">
      <alignment vertical="center"/>
    </xf>
    <xf numFmtId="170" fontId="7" fillId="0" borderId="200" xfId="15" applyNumberFormat="1" applyFont="1" applyBorder="1" applyAlignment="1">
      <alignment vertical="center"/>
    </xf>
    <xf numFmtId="10" fontId="7" fillId="0" borderId="200" xfId="15" applyNumberFormat="1" applyFont="1" applyBorder="1" applyAlignment="1">
      <alignment vertical="center"/>
    </xf>
    <xf numFmtId="3" fontId="7" fillId="0" borderId="201" xfId="15" applyNumberFormat="1" applyFont="1" applyBorder="1" applyAlignment="1">
      <alignment horizontal="center" vertical="center"/>
    </xf>
    <xf numFmtId="0" fontId="5" fillId="0" borderId="203" xfId="15" applyFont="1" applyBorder="1" applyAlignment="1">
      <alignment vertical="top"/>
    </xf>
    <xf numFmtId="0" fontId="5" fillId="0" borderId="204" xfId="15" applyFont="1" applyBorder="1" applyAlignment="1">
      <alignment vertical="top"/>
    </xf>
    <xf numFmtId="49" fontId="6" fillId="0" borderId="204" xfId="15" applyNumberFormat="1" applyFont="1" applyBorder="1" applyAlignment="1">
      <alignment vertical="top"/>
    </xf>
    <xf numFmtId="170" fontId="5" fillId="0" borderId="204" xfId="15" applyNumberFormat="1" applyFont="1" applyBorder="1" applyAlignment="1">
      <alignment vertical="top"/>
    </xf>
    <xf numFmtId="170" fontId="6" fillId="0" borderId="204" xfId="15" applyNumberFormat="1" applyFont="1" applyBorder="1" applyAlignment="1">
      <alignment vertical="top"/>
    </xf>
    <xf numFmtId="10" fontId="5" fillId="0" borderId="204" xfId="15" applyNumberFormat="1" applyFont="1" applyBorder="1" applyAlignment="1">
      <alignment vertical="top"/>
    </xf>
    <xf numFmtId="3" fontId="5" fillId="0" borderId="204" xfId="15" applyNumberFormat="1" applyFont="1" applyBorder="1" applyAlignment="1">
      <alignment vertical="top"/>
    </xf>
    <xf numFmtId="0" fontId="6" fillId="0" borderId="0" xfId="0" applyFont="1" applyAlignment="1" applyProtection="1">
      <alignment horizontal="center" vertical="center"/>
      <protection locked="0"/>
    </xf>
    <xf numFmtId="9" fontId="47" fillId="15" borderId="131" xfId="54475" applyFont="1" applyFill="1" applyBorder="1" applyAlignment="1" applyProtection="1">
      <alignment horizontal="center" vertical="center"/>
    </xf>
    <xf numFmtId="165" fontId="47" fillId="15" borderId="131" xfId="20" applyNumberFormat="1" applyFont="1" applyFill="1" applyBorder="1" applyAlignment="1" applyProtection="1">
      <alignment horizontal="center" vertical="center"/>
    </xf>
    <xf numFmtId="0" fontId="95" fillId="8" borderId="206" xfId="20" applyFont="1" applyFill="1" applyBorder="1" applyAlignment="1" applyProtection="1">
      <alignment horizontal="center" vertical="center" wrapText="1"/>
    </xf>
    <xf numFmtId="0" fontId="95" fillId="8" borderId="110" xfId="20" applyFont="1" applyFill="1" applyBorder="1" applyAlignment="1" applyProtection="1">
      <alignment horizontal="center" vertical="center" wrapText="1"/>
    </xf>
    <xf numFmtId="165" fontId="47" fillId="4" borderId="207" xfId="20" applyNumberFormat="1" applyFont="1" applyFill="1" applyBorder="1" applyAlignment="1" applyProtection="1">
      <alignment horizontal="center" vertical="center"/>
    </xf>
    <xf numFmtId="165" fontId="47" fillId="4" borderId="208" xfId="20" applyNumberFormat="1" applyFont="1" applyFill="1" applyBorder="1" applyAlignment="1" applyProtection="1">
      <alignment horizontal="center" vertical="center"/>
    </xf>
    <xf numFmtId="0" fontId="95" fillId="8" borderId="101" xfId="20" applyFont="1" applyFill="1" applyBorder="1" applyAlignment="1" applyProtection="1">
      <alignment horizontal="center" vertical="center" wrapText="1"/>
    </xf>
    <xf numFmtId="0" fontId="47" fillId="0" borderId="210" xfId="20" applyFont="1" applyBorder="1" applyAlignment="1">
      <alignment horizontal="center" vertical="center" wrapText="1"/>
    </xf>
    <xf numFmtId="0" fontId="47" fillId="0" borderId="213" xfId="20" applyFont="1" applyBorder="1" applyAlignment="1">
      <alignment horizontal="center" vertical="center" wrapText="1"/>
    </xf>
    <xf numFmtId="165" fontId="47" fillId="15" borderId="214" xfId="20" applyNumberFormat="1" applyFont="1" applyFill="1" applyBorder="1" applyAlignment="1" applyProtection="1">
      <alignment horizontal="center" vertical="center"/>
    </xf>
    <xf numFmtId="0" fontId="47" fillId="0" borderId="215" xfId="20" applyFont="1" applyBorder="1" applyAlignment="1">
      <alignment horizontal="right" vertical="center" wrapText="1" indent="1"/>
    </xf>
    <xf numFmtId="165" fontId="47" fillId="15" borderId="216" xfId="20" applyNumberFormat="1" applyFont="1" applyFill="1" applyBorder="1" applyAlignment="1">
      <alignment horizontal="left" vertical="center" wrapText="1" indent="1"/>
    </xf>
    <xf numFmtId="165" fontId="47" fillId="52" borderId="217" xfId="20" applyNumberFormat="1" applyFont="1" applyFill="1" applyBorder="1" applyAlignment="1" applyProtection="1">
      <alignment horizontal="center" vertical="center"/>
    </xf>
    <xf numFmtId="0" fontId="45" fillId="0" borderId="219" xfId="20" applyFont="1" applyBorder="1"/>
    <xf numFmtId="0" fontId="93" fillId="51" borderId="220" xfId="20" applyFont="1" applyFill="1" applyBorder="1" applyAlignment="1">
      <alignment horizontal="center" vertical="center" wrapText="1"/>
    </xf>
    <xf numFmtId="44" fontId="0" fillId="0" borderId="0" xfId="11" applyFont="1"/>
    <xf numFmtId="0" fontId="5" fillId="0" borderId="31" xfId="15" applyFont="1" applyBorder="1" applyAlignment="1">
      <alignment horizontal="left" vertical="center" indent="1"/>
    </xf>
    <xf numFmtId="0" fontId="5" fillId="0" borderId="43" xfId="15" applyBorder="1" applyAlignment="1">
      <alignment horizontal="left" vertical="center" indent="1"/>
    </xf>
    <xf numFmtId="0" fontId="5" fillId="0" borderId="32" xfId="15" applyBorder="1" applyAlignment="1">
      <alignment horizontal="left" vertical="center" indent="1"/>
    </xf>
    <xf numFmtId="0" fontId="102" fillId="57" borderId="221" xfId="15" applyFont="1" applyFill="1" applyBorder="1" applyAlignment="1">
      <alignment horizontal="center" vertical="center" wrapText="1"/>
    </xf>
    <xf numFmtId="0" fontId="102" fillId="57" borderId="221" xfId="15" applyFont="1" applyFill="1" applyBorder="1" applyAlignment="1">
      <alignment horizontal="center" wrapText="1"/>
    </xf>
    <xf numFmtId="0" fontId="51" fillId="57" borderId="221" xfId="15" applyFont="1" applyFill="1" applyBorder="1" applyAlignment="1">
      <alignment horizontal="center" vertical="center" wrapText="1"/>
    </xf>
    <xf numFmtId="0" fontId="103" fillId="57" borderId="62" xfId="15" applyFont="1" applyFill="1" applyBorder="1" applyAlignment="1">
      <alignment horizontal="center" vertical="center" wrapText="1"/>
    </xf>
    <xf numFmtId="0" fontId="6" fillId="4" borderId="28" xfId="15" applyFont="1" applyFill="1" applyBorder="1" applyAlignment="1" applyProtection="1">
      <alignment horizontal="left" vertical="center" wrapText="1" indent="1"/>
    </xf>
    <xf numFmtId="0" fontId="5" fillId="0" borderId="28" xfId="15" applyFont="1" applyBorder="1" applyAlignment="1" applyProtection="1">
      <alignment horizontal="left" vertical="center" wrapText="1" indent="1"/>
    </xf>
    <xf numFmtId="1" fontId="5" fillId="60" borderId="28" xfId="15" applyNumberFormat="1" applyFont="1" applyFill="1" applyBorder="1" applyAlignment="1" applyProtection="1">
      <alignment horizontal="center" vertical="center" wrapText="1"/>
    </xf>
    <xf numFmtId="9" fontId="5" fillId="60" borderId="28" xfId="54475" applyFont="1" applyFill="1" applyBorder="1" applyAlignment="1" applyProtection="1">
      <alignment horizontal="center" vertical="center" wrapText="1"/>
    </xf>
    <xf numFmtId="0" fontId="6" fillId="4" borderId="28" xfId="11" applyNumberFormat="1" applyFont="1" applyFill="1" applyBorder="1" applyAlignment="1" applyProtection="1">
      <alignment horizontal="left" vertical="center" wrapText="1" indent="1"/>
    </xf>
    <xf numFmtId="0" fontId="95" fillId="56" borderId="10" xfId="15" applyFont="1" applyFill="1" applyBorder="1" applyAlignment="1">
      <alignment horizontal="center" vertical="center" wrapText="1"/>
    </xf>
    <xf numFmtId="3" fontId="45" fillId="0" borderId="10" xfId="11" applyNumberFormat="1" applyFont="1" applyFill="1" applyBorder="1" applyAlignment="1" applyProtection="1">
      <alignment horizontal="center" vertical="center" wrapText="1"/>
    </xf>
    <xf numFmtId="171" fontId="45" fillId="0" borderId="10" xfId="11" applyNumberFormat="1" applyFont="1" applyBorder="1" applyAlignment="1" applyProtection="1">
      <alignment horizontal="center" vertical="center" wrapText="1"/>
    </xf>
    <xf numFmtId="44" fontId="45" fillId="0" borderId="10" xfId="8" applyFont="1" applyFill="1" applyBorder="1" applyAlignment="1" applyProtection="1">
      <alignment horizontal="center" vertical="center" wrapText="1"/>
    </xf>
    <xf numFmtId="0" fontId="5" fillId="0" borderId="188" xfId="15" applyBorder="1"/>
    <xf numFmtId="43" fontId="6" fillId="11" borderId="0" xfId="0" applyNumberFormat="1" applyFont="1" applyFill="1" applyBorder="1" applyAlignment="1">
      <alignment vertical="center"/>
    </xf>
    <xf numFmtId="0" fontId="6" fillId="0" borderId="0" xfId="0" applyFont="1" applyAlignment="1">
      <alignment horizontal="right" vertical="center"/>
    </xf>
    <xf numFmtId="0" fontId="5" fillId="4" borderId="151" xfId="54476" applyFont="1" applyFill="1" applyBorder="1" applyAlignment="1">
      <alignment horizontal="left" vertical="center" indent="1"/>
    </xf>
    <xf numFmtId="171" fontId="5" fillId="4" borderId="151" xfId="11" applyNumberFormat="1" applyFont="1" applyFill="1" applyBorder="1" applyAlignment="1">
      <alignment horizontal="left" vertical="center" indent="1"/>
    </xf>
    <xf numFmtId="0" fontId="6" fillId="4" borderId="151" xfId="15" applyFont="1" applyFill="1" applyBorder="1" applyAlignment="1">
      <alignment horizontal="left" vertical="center" indent="1"/>
    </xf>
    <xf numFmtId="0" fontId="6" fillId="4" borderId="71" xfId="15" applyFont="1" applyFill="1" applyBorder="1" applyAlignment="1">
      <alignment horizontal="left" vertical="center" indent="1"/>
    </xf>
    <xf numFmtId="0" fontId="25" fillId="11" borderId="0" xfId="0" applyFont="1" applyFill="1" applyBorder="1" applyAlignment="1" applyProtection="1">
      <alignment horizontal="center" vertical="center"/>
    </xf>
    <xf numFmtId="0" fontId="5" fillId="4" borderId="223" xfId="54476" applyFont="1" applyFill="1" applyBorder="1" applyAlignment="1">
      <alignment horizontal="left" vertical="center" indent="1"/>
    </xf>
    <xf numFmtId="0" fontId="6" fillId="0" borderId="224" xfId="15" applyFont="1" applyBorder="1" applyAlignment="1">
      <alignment horizontal="left" vertical="center" indent="1"/>
    </xf>
    <xf numFmtId="0" fontId="6" fillId="0" borderId="42" xfId="15" applyFont="1" applyBorder="1" applyAlignment="1">
      <alignment horizontal="left" vertical="center" indent="1"/>
    </xf>
    <xf numFmtId="166" fontId="5" fillId="0" borderId="42" xfId="11" applyNumberFormat="1" applyFont="1" applyBorder="1" applyAlignment="1">
      <alignment horizontal="center" vertical="center"/>
    </xf>
    <xf numFmtId="0" fontId="5" fillId="0" borderId="42" xfId="54476" applyFont="1" applyBorder="1" applyAlignment="1">
      <alignment vertical="center" wrapText="1"/>
    </xf>
    <xf numFmtId="171" fontId="6" fillId="0" borderId="42" xfId="11" applyNumberFormat="1" applyFont="1" applyBorder="1" applyAlignment="1">
      <alignment horizontal="center" vertical="center"/>
    </xf>
    <xf numFmtId="0" fontId="6" fillId="57" borderId="71" xfId="15" applyFont="1" applyFill="1" applyBorder="1" applyAlignment="1">
      <alignment horizontal="left" vertical="center" indent="1"/>
    </xf>
    <xf numFmtId="0" fontId="6" fillId="57" borderId="151" xfId="15" applyFont="1" applyFill="1" applyBorder="1" applyAlignment="1">
      <alignment horizontal="left" vertical="center" indent="1"/>
    </xf>
    <xf numFmtId="171" fontId="5" fillId="57" borderId="151" xfId="11" applyNumberFormat="1" applyFont="1" applyFill="1" applyBorder="1" applyAlignment="1">
      <alignment horizontal="left" vertical="center" indent="1"/>
    </xf>
    <xf numFmtId="0" fontId="5" fillId="57" borderId="151" xfId="54476" applyFont="1" applyFill="1" applyBorder="1" applyAlignment="1">
      <alignment horizontal="left" vertical="center" indent="1"/>
    </xf>
    <xf numFmtId="0" fontId="95" fillId="8" borderId="225" xfId="20" applyFont="1" applyFill="1" applyBorder="1" applyAlignment="1" applyProtection="1">
      <alignment horizontal="center" vertical="center" wrapText="1"/>
    </xf>
    <xf numFmtId="1" fontId="47" fillId="48" borderId="226" xfId="20" applyNumberFormat="1" applyFont="1" applyFill="1" applyBorder="1" applyAlignment="1" applyProtection="1">
      <alignment horizontal="center" vertical="center"/>
    </xf>
    <xf numFmtId="1" fontId="25" fillId="11" borderId="227" xfId="0" applyNumberFormat="1" applyFont="1" applyFill="1" applyBorder="1" applyAlignment="1" applyProtection="1">
      <alignment horizontal="center" vertical="center"/>
    </xf>
    <xf numFmtId="1" fontId="25" fillId="11" borderId="228" xfId="0" applyNumberFormat="1" applyFont="1" applyFill="1" applyBorder="1" applyAlignment="1" applyProtection="1">
      <alignment horizontal="center" vertical="center"/>
    </xf>
    <xf numFmtId="1" fontId="25" fillId="11" borderId="229" xfId="0" applyNumberFormat="1" applyFont="1" applyFill="1" applyBorder="1" applyAlignment="1" applyProtection="1">
      <alignment horizontal="center" vertical="center"/>
    </xf>
    <xf numFmtId="0" fontId="25" fillId="11" borderId="230" xfId="0" applyFont="1" applyFill="1" applyBorder="1" applyAlignment="1" applyProtection="1">
      <alignment horizontal="center" vertical="center"/>
    </xf>
    <xf numFmtId="0" fontId="25" fillId="11" borderId="231" xfId="0" applyFont="1" applyFill="1" applyBorder="1" applyAlignment="1" applyProtection="1">
      <alignment horizontal="center" vertical="center"/>
    </xf>
    <xf numFmtId="0" fontId="25" fillId="11" borderId="117" xfId="0" applyFont="1" applyFill="1" applyBorder="1" applyAlignment="1" applyProtection="1">
      <alignment horizontal="center" vertical="center"/>
    </xf>
    <xf numFmtId="0" fontId="6" fillId="4" borderId="232" xfId="0" applyFont="1" applyFill="1" applyBorder="1" applyAlignment="1" applyProtection="1">
      <alignment horizontal="center" vertical="center" wrapText="1"/>
    </xf>
    <xf numFmtId="0" fontId="6" fillId="4" borderId="233" xfId="0" applyFont="1" applyFill="1" applyBorder="1" applyAlignment="1" applyProtection="1">
      <alignment horizontal="center" vertical="center" wrapText="1"/>
    </xf>
    <xf numFmtId="0" fontId="6" fillId="4" borderId="234" xfId="0" applyFont="1" applyFill="1" applyBorder="1" applyAlignment="1" applyProtection="1">
      <alignment horizontal="center" vertical="center" wrapText="1"/>
    </xf>
    <xf numFmtId="43" fontId="6" fillId="11" borderId="50" xfId="15" applyNumberFormat="1" applyFont="1" applyFill="1" applyBorder="1" applyAlignment="1">
      <alignment horizontal="center" vertical="center"/>
    </xf>
    <xf numFmtId="43" fontId="6" fillId="11" borderId="236" xfId="15" applyNumberFormat="1" applyFont="1" applyFill="1" applyBorder="1" applyAlignment="1">
      <alignment horizontal="center" vertical="center"/>
    </xf>
    <xf numFmtId="43" fontId="6" fillId="15" borderId="236" xfId="15" applyNumberFormat="1" applyFont="1" applyFill="1" applyBorder="1" applyAlignment="1">
      <alignment horizontal="center" vertical="center"/>
    </xf>
    <xf numFmtId="0" fontId="6" fillId="15" borderId="214" xfId="15" applyFont="1" applyFill="1" applyBorder="1" applyAlignment="1">
      <alignment horizontal="center" vertical="center" wrapText="1"/>
    </xf>
    <xf numFmtId="0" fontId="5" fillId="57" borderId="197" xfId="54476" applyFont="1" applyFill="1" applyBorder="1" applyAlignment="1">
      <alignment horizontal="left" vertical="center" indent="1"/>
    </xf>
    <xf numFmtId="0" fontId="5" fillId="57" borderId="238" xfId="54476" applyFont="1" applyFill="1" applyBorder="1" applyAlignment="1">
      <alignment horizontal="left" vertical="center" indent="1"/>
    </xf>
    <xf numFmtId="0" fontId="80" fillId="4" borderId="239" xfId="15" applyFont="1" applyFill="1" applyBorder="1" applyAlignment="1">
      <alignment horizontal="center" vertical="center" wrapText="1"/>
    </xf>
    <xf numFmtId="43" fontId="6" fillId="11" borderId="217" xfId="15" applyNumberFormat="1" applyFont="1" applyFill="1" applyBorder="1" applyAlignment="1">
      <alignment vertical="center"/>
    </xf>
    <xf numFmtId="0" fontId="80" fillId="4" borderId="217" xfId="15" applyFont="1" applyFill="1" applyBorder="1" applyAlignment="1">
      <alignment horizontal="center" vertical="center" wrapText="1"/>
    </xf>
    <xf numFmtId="43" fontId="6" fillId="15" borderId="133" xfId="15" applyNumberFormat="1" applyFont="1" applyFill="1" applyBorder="1" applyAlignment="1">
      <alignment vertical="center"/>
    </xf>
    <xf numFmtId="0" fontId="69" fillId="53" borderId="196" xfId="54474" applyBorder="1" applyAlignment="1" applyProtection="1">
      <alignment horizontal="center"/>
      <protection locked="0"/>
    </xf>
    <xf numFmtId="38" fontId="6" fillId="4" borderId="240" xfId="0" applyNumberFormat="1" applyFont="1" applyFill="1" applyBorder="1" applyAlignment="1" applyProtection="1">
      <alignment horizontal="center" vertical="center" wrapText="1"/>
    </xf>
    <xf numFmtId="38" fontId="6" fillId="11" borderId="241" xfId="0" applyNumberFormat="1" applyFont="1" applyFill="1" applyBorder="1" applyAlignment="1" applyProtection="1">
      <alignment horizontal="center" vertical="center" wrapText="1"/>
    </xf>
    <xf numFmtId="0" fontId="0" fillId="0" borderId="212" xfId="0" applyNumberFormat="1" applyBorder="1" applyAlignment="1" applyProtection="1">
      <alignment horizontal="center" vertical="center"/>
    </xf>
    <xf numFmtId="0" fontId="0" fillId="0" borderId="242" xfId="0" applyNumberFormat="1" applyBorder="1" applyAlignment="1" applyProtection="1">
      <alignment horizontal="center" vertical="center"/>
    </xf>
    <xf numFmtId="0" fontId="69" fillId="53" borderId="218" xfId="54474" applyBorder="1" applyAlignment="1" applyProtection="1">
      <alignment horizontal="center"/>
      <protection locked="0"/>
    </xf>
    <xf numFmtId="38" fontId="5" fillId="11" borderId="9" xfId="0" applyNumberFormat="1" applyFont="1" applyFill="1" applyBorder="1" applyAlignment="1" applyProtection="1">
      <alignment horizontal="center" vertical="center" wrapText="1"/>
      <protection locked="0"/>
    </xf>
    <xf numFmtId="44" fontId="26" fillId="48" borderId="243" xfId="0" applyNumberFormat="1" applyFont="1" applyFill="1" applyBorder="1" applyAlignment="1" applyProtection="1">
      <alignment horizontal="center" vertical="center"/>
    </xf>
    <xf numFmtId="44" fontId="26" fillId="48" borderId="244" xfId="0" applyNumberFormat="1" applyFont="1" applyFill="1" applyBorder="1" applyAlignment="1" applyProtection="1">
      <alignment horizontal="center" vertical="center"/>
    </xf>
    <xf numFmtId="38" fontId="6" fillId="10" borderId="248" xfId="0" applyNumberFormat="1" applyFont="1" applyFill="1" applyBorder="1" applyAlignment="1" applyProtection="1">
      <alignment horizontal="center" vertical="center" wrapText="1"/>
    </xf>
    <xf numFmtId="38" fontId="6" fillId="10" borderId="249" xfId="0" applyNumberFormat="1" applyFont="1" applyFill="1" applyBorder="1" applyAlignment="1" applyProtection="1">
      <alignment horizontal="center" vertical="center" wrapText="1"/>
    </xf>
    <xf numFmtId="38" fontId="5" fillId="11" borderId="250" xfId="0" applyNumberFormat="1" applyFont="1" applyFill="1" applyBorder="1" applyAlignment="1" applyProtection="1">
      <alignment horizontal="center" vertical="center" wrapText="1"/>
    </xf>
    <xf numFmtId="38" fontId="5" fillId="11" borderId="251" xfId="0" applyNumberFormat="1" applyFont="1" applyFill="1" applyBorder="1" applyAlignment="1" applyProtection="1">
      <alignment horizontal="center" vertical="center" wrapText="1"/>
    </xf>
    <xf numFmtId="2" fontId="105" fillId="48" borderId="218" xfId="0" applyNumberFormat="1" applyFont="1" applyFill="1" applyBorder="1" applyAlignment="1">
      <alignment horizontal="center" vertical="center" wrapText="1"/>
    </xf>
    <xf numFmtId="44" fontId="97" fillId="61" borderId="190" xfId="0" applyNumberFormat="1" applyFont="1" applyFill="1" applyBorder="1" applyAlignment="1">
      <alignment vertical="center"/>
    </xf>
    <xf numFmtId="2" fontId="6" fillId="10" borderId="218" xfId="0" applyNumberFormat="1" applyFont="1" applyFill="1" applyBorder="1" applyAlignment="1">
      <alignment horizontal="center" vertical="center" wrapText="1"/>
    </xf>
    <xf numFmtId="42" fontId="6" fillId="59" borderId="9" xfId="0" applyNumberFormat="1" applyFont="1" applyFill="1" applyBorder="1" applyAlignment="1">
      <alignment vertical="center"/>
    </xf>
    <xf numFmtId="8" fontId="0" fillId="61" borderId="9" xfId="0" applyNumberFormat="1" applyFill="1" applyBorder="1" applyAlignment="1">
      <alignment vertical="center"/>
    </xf>
    <xf numFmtId="44" fontId="26" fillId="48" borderId="144" xfId="0" applyNumberFormat="1" applyFont="1" applyFill="1" applyBorder="1" applyAlignment="1" applyProtection="1">
      <alignment horizontal="center" vertical="center"/>
    </xf>
    <xf numFmtId="38" fontId="26" fillId="48" borderId="139" xfId="0" applyNumberFormat="1" applyFont="1" applyFill="1" applyBorder="1" applyAlignment="1" applyProtection="1">
      <alignment horizontal="center" vertical="center" wrapText="1"/>
      <protection locked="0"/>
    </xf>
    <xf numFmtId="38" fontId="26" fillId="48" borderId="148" xfId="0" applyNumberFormat="1" applyFont="1" applyFill="1" applyBorder="1" applyAlignment="1" applyProtection="1">
      <alignment horizontal="center" vertical="center" wrapText="1"/>
      <protection locked="0"/>
    </xf>
    <xf numFmtId="44" fontId="26" fillId="48" borderId="164" xfId="0" applyNumberFormat="1" applyFont="1" applyFill="1" applyBorder="1" applyAlignment="1" applyProtection="1">
      <alignment horizontal="center" vertical="center"/>
    </xf>
    <xf numFmtId="38" fontId="26" fillId="48" borderId="165" xfId="0" applyNumberFormat="1" applyFont="1" applyFill="1" applyBorder="1" applyAlignment="1" applyProtection="1">
      <alignment horizontal="center" vertical="center" wrapText="1"/>
      <protection locked="0"/>
    </xf>
    <xf numFmtId="38" fontId="96" fillId="48" borderId="138" xfId="0" applyNumberFormat="1" applyFont="1" applyFill="1" applyBorder="1" applyAlignment="1" applyProtection="1">
      <alignment horizontal="center" vertical="center" wrapText="1"/>
      <protection locked="0"/>
    </xf>
    <xf numFmtId="38" fontId="96" fillId="48" borderId="139" xfId="0" applyNumberFormat="1" applyFont="1" applyFill="1" applyBorder="1" applyAlignment="1" applyProtection="1">
      <alignment horizontal="center" vertical="center" wrapText="1"/>
      <protection locked="0"/>
    </xf>
    <xf numFmtId="38" fontId="96" fillId="48" borderId="147" xfId="0" applyNumberFormat="1" applyFont="1" applyFill="1" applyBorder="1" applyAlignment="1" applyProtection="1">
      <alignment horizontal="center" vertical="center" wrapText="1"/>
      <protection locked="0"/>
    </xf>
    <xf numFmtId="165" fontId="0" fillId="54" borderId="252" xfId="0" applyNumberFormat="1" applyFill="1" applyBorder="1" applyAlignment="1">
      <alignment horizontal="center" vertical="center"/>
    </xf>
    <xf numFmtId="171" fontId="0" fillId="0" borderId="253" xfId="0" applyNumberFormat="1" applyBorder="1" applyAlignment="1">
      <alignment vertical="center"/>
    </xf>
    <xf numFmtId="171" fontId="0" fillId="0" borderId="254" xfId="0" applyNumberFormat="1" applyBorder="1" applyAlignment="1">
      <alignment vertical="center"/>
    </xf>
    <xf numFmtId="165" fontId="6" fillId="59" borderId="9" xfId="0" applyNumberFormat="1" applyFont="1" applyFill="1" applyBorder="1" applyAlignment="1">
      <alignment horizontal="center" vertical="center"/>
    </xf>
    <xf numFmtId="0" fontId="6" fillId="8" borderId="255" xfId="0" applyFont="1" applyFill="1" applyBorder="1" applyAlignment="1" applyProtection="1">
      <alignment horizontal="center" vertical="center" wrapText="1"/>
    </xf>
    <xf numFmtId="0" fontId="6" fillId="4" borderId="244" xfId="0" applyFont="1" applyFill="1" applyBorder="1" applyAlignment="1" applyProtection="1">
      <alignment horizontal="center" vertical="center" wrapText="1"/>
    </xf>
    <xf numFmtId="0" fontId="5" fillId="0" borderId="9" xfId="0" applyFont="1" applyBorder="1" applyAlignment="1" applyProtection="1">
      <alignment horizontal="center"/>
      <protection locked="0"/>
    </xf>
    <xf numFmtId="0" fontId="6" fillId="4" borderId="257" xfId="0" applyFont="1" applyFill="1" applyBorder="1" applyAlignment="1" applyProtection="1">
      <alignment horizontal="center" vertical="center" wrapText="1"/>
    </xf>
    <xf numFmtId="9" fontId="99" fillId="54" borderId="246" xfId="38" applyFont="1" applyFill="1" applyBorder="1" applyAlignment="1" applyProtection="1">
      <alignment horizontal="center" vertical="center"/>
    </xf>
    <xf numFmtId="0" fontId="6" fillId="4" borderId="243" xfId="0" applyFont="1" applyFill="1" applyBorder="1" applyAlignment="1" applyProtection="1">
      <alignment horizontal="center" vertical="center" wrapText="1"/>
    </xf>
    <xf numFmtId="8" fontId="99" fillId="54" borderId="140" xfId="0" applyNumberFormat="1" applyFont="1" applyFill="1" applyBorder="1" applyAlignment="1" applyProtection="1">
      <alignment horizontal="center" vertical="center"/>
    </xf>
    <xf numFmtId="0" fontId="6" fillId="4" borderId="258" xfId="0" applyFont="1" applyFill="1" applyBorder="1" applyAlignment="1" applyProtection="1">
      <alignment horizontal="left" vertical="center" wrapText="1" indent="1"/>
    </xf>
    <xf numFmtId="0" fontId="5" fillId="0" borderId="259" xfId="0" applyFont="1" applyBorder="1" applyAlignment="1" applyProtection="1">
      <alignment horizontal="left" vertical="center" wrapText="1" indent="1"/>
    </xf>
    <xf numFmtId="38" fontId="26" fillId="48" borderId="245" xfId="0" applyNumberFormat="1" applyFont="1" applyFill="1" applyBorder="1" applyAlignment="1" applyProtection="1">
      <alignment horizontal="center" vertical="center"/>
      <protection locked="0"/>
    </xf>
    <xf numFmtId="38" fontId="0" fillId="0" borderId="260" xfId="0" applyNumberFormat="1" applyBorder="1" applyAlignment="1" applyProtection="1">
      <alignment horizontal="center" vertical="center"/>
    </xf>
    <xf numFmtId="10" fontId="0" fillId="0" borderId="260" xfId="0" applyNumberFormat="1" applyBorder="1" applyAlignment="1" applyProtection="1">
      <alignment horizontal="center" vertical="center"/>
    </xf>
    <xf numFmtId="38" fontId="6" fillId="0" borderId="260" xfId="0" applyNumberFormat="1" applyFont="1" applyBorder="1" applyAlignment="1" applyProtection="1">
      <alignment horizontal="center" vertical="center" wrapText="1"/>
    </xf>
    <xf numFmtId="9" fontId="0" fillId="0" borderId="246" xfId="0" applyNumberFormat="1" applyBorder="1" applyAlignment="1" applyProtection="1">
      <alignment horizontal="center" vertical="center"/>
    </xf>
    <xf numFmtId="44" fontId="26" fillId="48" borderId="257" xfId="0" applyNumberFormat="1" applyFont="1" applyFill="1" applyBorder="1" applyAlignment="1" applyProtection="1">
      <alignment horizontal="center" vertical="center"/>
    </xf>
    <xf numFmtId="0" fontId="0" fillId="0" borderId="261" xfId="0" applyNumberFormat="1" applyBorder="1" applyAlignment="1" applyProtection="1">
      <alignment horizontal="center" vertical="center"/>
    </xf>
    <xf numFmtId="0" fontId="6" fillId="0" borderId="262" xfId="0" applyFont="1" applyFill="1" applyBorder="1" applyAlignment="1" applyProtection="1">
      <alignment horizontal="right"/>
    </xf>
    <xf numFmtId="38" fontId="6" fillId="15" borderId="189" xfId="0" applyNumberFormat="1" applyFont="1" applyFill="1" applyBorder="1" applyAlignment="1" applyProtection="1">
      <alignment horizontal="center" vertical="center"/>
    </xf>
    <xf numFmtId="0" fontId="6" fillId="4" borderId="194" xfId="0" applyFont="1" applyFill="1" applyBorder="1" applyAlignment="1" applyProtection="1">
      <alignment horizontal="center" vertical="center"/>
    </xf>
    <xf numFmtId="0" fontId="6" fillId="4" borderId="195" xfId="0" applyFont="1" applyFill="1" applyBorder="1" applyAlignment="1" applyProtection="1">
      <alignment horizontal="center" vertical="center"/>
    </xf>
    <xf numFmtId="38" fontId="6" fillId="4" borderId="184" xfId="0" applyNumberFormat="1" applyFont="1" applyFill="1" applyBorder="1" applyAlignment="1" applyProtection="1">
      <alignment horizontal="center" vertical="center" wrapText="1"/>
    </xf>
    <xf numFmtId="38" fontId="6" fillId="4" borderId="185" xfId="0" applyNumberFormat="1" applyFont="1" applyFill="1" applyBorder="1" applyAlignment="1" applyProtection="1">
      <alignment horizontal="center" vertical="center" wrapText="1"/>
    </xf>
    <xf numFmtId="38" fontId="6" fillId="4" borderId="186" xfId="0" applyNumberFormat="1" applyFont="1" applyFill="1" applyBorder="1" applyAlignment="1" applyProtection="1">
      <alignment horizontal="center" vertical="center" wrapText="1"/>
    </xf>
    <xf numFmtId="38" fontId="6" fillId="4" borderId="218" xfId="0" applyNumberFormat="1" applyFont="1" applyFill="1" applyBorder="1" applyAlignment="1" applyProtection="1">
      <alignment horizontal="center" vertical="center" wrapText="1"/>
    </xf>
    <xf numFmtId="38" fontId="6" fillId="4" borderId="196" xfId="0" applyNumberFormat="1" applyFont="1" applyFill="1" applyBorder="1" applyAlignment="1" applyProtection="1">
      <alignment horizontal="center" vertical="center" wrapText="1"/>
    </xf>
    <xf numFmtId="38" fontId="6" fillId="4" borderId="264" xfId="0" applyNumberFormat="1" applyFont="1" applyFill="1" applyBorder="1" applyAlignment="1" applyProtection="1">
      <alignment horizontal="center" vertical="center" wrapText="1"/>
      <protection locked="0"/>
    </xf>
    <xf numFmtId="0" fontId="36" fillId="4" borderId="265" xfId="0" applyFont="1" applyFill="1" applyBorder="1" applyAlignment="1" applyProtection="1">
      <alignment horizontal="center" vertical="center" wrapText="1"/>
    </xf>
    <xf numFmtId="0" fontId="6" fillId="4" borderId="266" xfId="0" applyFont="1" applyFill="1" applyBorder="1" applyAlignment="1" applyProtection="1">
      <alignment horizontal="right" vertical="center"/>
    </xf>
    <xf numFmtId="0" fontId="5" fillId="4" borderId="176" xfId="0" applyFont="1" applyFill="1" applyBorder="1" applyAlignment="1" applyProtection="1">
      <alignment horizontal="left" vertical="center" indent="1"/>
    </xf>
    <xf numFmtId="0" fontId="36" fillId="4" borderId="267" xfId="0" applyFont="1" applyFill="1" applyBorder="1" applyAlignment="1" applyProtection="1">
      <alignment horizontal="center" vertical="center" wrapText="1"/>
    </xf>
    <xf numFmtId="38" fontId="6" fillId="15" borderId="268" xfId="0" applyNumberFormat="1" applyFont="1" applyFill="1" applyBorder="1" applyAlignment="1" applyProtection="1">
      <alignment horizontal="center" vertical="center"/>
    </xf>
    <xf numFmtId="9" fontId="6" fillId="15" borderId="269" xfId="0" applyNumberFormat="1" applyFont="1" applyFill="1" applyBorder="1" applyAlignment="1" applyProtection="1">
      <alignment horizontal="center" vertical="center"/>
    </xf>
    <xf numFmtId="38" fontId="26" fillId="48" borderId="138" xfId="0" applyNumberFormat="1" applyFont="1" applyFill="1" applyBorder="1" applyAlignment="1" applyProtection="1">
      <alignment horizontal="center" vertical="center" wrapText="1"/>
      <protection locked="0"/>
    </xf>
    <xf numFmtId="38" fontId="26" fillId="48" borderId="153" xfId="0" applyNumberFormat="1" applyFont="1" applyFill="1" applyBorder="1" applyAlignment="1" applyProtection="1">
      <alignment horizontal="center" vertical="center" wrapText="1"/>
      <protection locked="0"/>
    </xf>
    <xf numFmtId="38" fontId="26" fillId="48" borderId="245" xfId="0" applyNumberFormat="1" applyFont="1" applyFill="1" applyBorder="1" applyAlignment="1" applyProtection="1">
      <alignment horizontal="center" vertical="center" wrapText="1"/>
      <protection locked="0"/>
    </xf>
    <xf numFmtId="38" fontId="6" fillId="4" borderId="139" xfId="0" applyNumberFormat="1" applyFont="1" applyFill="1" applyBorder="1" applyAlignment="1" applyProtection="1">
      <alignment horizontal="center" vertical="center"/>
    </xf>
    <xf numFmtId="38" fontId="6" fillId="4" borderId="148" xfId="0" applyNumberFormat="1" applyFont="1" applyFill="1" applyBorder="1" applyAlignment="1" applyProtection="1">
      <alignment horizontal="center" vertical="center"/>
    </xf>
    <xf numFmtId="38" fontId="6" fillId="4" borderId="260" xfId="0" applyNumberFormat="1" applyFont="1" applyFill="1" applyBorder="1" applyAlignment="1" applyProtection="1">
      <alignment horizontal="center" vertical="center"/>
    </xf>
    <xf numFmtId="44" fontId="47" fillId="11" borderId="125" xfId="11" applyFont="1" applyFill="1" applyBorder="1" applyAlignment="1" applyProtection="1">
      <alignment horizontal="center" vertical="center" wrapText="1"/>
    </xf>
    <xf numFmtId="0" fontId="45" fillId="0" borderId="99" xfId="54473" applyFont="1" applyFill="1" applyBorder="1" applyAlignment="1" applyProtection="1">
      <alignment vertical="center" wrapText="1"/>
    </xf>
    <xf numFmtId="0" fontId="14" fillId="4" borderId="28" xfId="0" applyFont="1" applyFill="1" applyBorder="1" applyAlignment="1">
      <alignment horizontal="right" vertical="center" indent="1"/>
    </xf>
    <xf numFmtId="0" fontId="5" fillId="0" borderId="31" xfId="15" applyFont="1" applyBorder="1" applyAlignment="1">
      <alignment horizontal="left" vertical="center" indent="3"/>
    </xf>
    <xf numFmtId="0" fontId="14" fillId="4" borderId="194" xfId="15" applyFont="1" applyFill="1" applyBorder="1" applyAlignment="1">
      <alignment horizontal="right" vertical="center" indent="1"/>
    </xf>
    <xf numFmtId="0" fontId="14" fillId="4" borderId="222" xfId="15" applyFont="1" applyFill="1" applyBorder="1" applyAlignment="1">
      <alignment horizontal="right" vertical="center" indent="1"/>
    </xf>
    <xf numFmtId="0" fontId="14" fillId="4" borderId="78" xfId="15" applyFont="1" applyFill="1" applyBorder="1" applyAlignment="1">
      <alignment horizontal="right" vertical="center" indent="1"/>
    </xf>
    <xf numFmtId="44" fontId="50" fillId="48" borderId="28" xfId="20" applyNumberFormat="1" applyFont="1" applyFill="1" applyBorder="1" applyAlignment="1" applyProtection="1">
      <alignment horizontal="center" vertical="center"/>
      <protection locked="0"/>
    </xf>
    <xf numFmtId="43" fontId="94" fillId="48" borderId="114" xfId="20" applyNumberFormat="1" applyFont="1" applyFill="1" applyBorder="1" applyAlignment="1" applyProtection="1">
      <alignment horizontal="center" vertical="center"/>
    </xf>
    <xf numFmtId="43" fontId="94" fillId="48" borderId="31" xfId="20" applyNumberFormat="1" applyFont="1" applyFill="1" applyBorder="1" applyAlignment="1" applyProtection="1">
      <alignment horizontal="center" vertical="center"/>
    </xf>
    <xf numFmtId="43" fontId="94" fillId="48" borderId="115" xfId="20" applyNumberFormat="1" applyFont="1" applyFill="1" applyBorder="1" applyAlignment="1" applyProtection="1">
      <alignment horizontal="center" vertical="center"/>
    </xf>
    <xf numFmtId="0" fontId="71" fillId="47" borderId="0" xfId="15" applyFont="1" applyFill="1" applyAlignment="1">
      <alignment vertical="center"/>
    </xf>
    <xf numFmtId="0" fontId="45" fillId="47" borderId="0" xfId="15" applyFont="1" applyFill="1"/>
    <xf numFmtId="0" fontId="6" fillId="0" borderId="0" xfId="20" applyFont="1" applyAlignment="1">
      <alignment horizontal="center" vertical="center"/>
    </xf>
    <xf numFmtId="0" fontId="5" fillId="0" borderId="0" xfId="0" applyFont="1" applyAlignment="1" applyProtection="1">
      <alignment horizontal="left" vertical="center" indent="1"/>
      <protection locked="0"/>
    </xf>
    <xf numFmtId="44" fontId="5" fillId="0" borderId="10" xfId="11" applyFont="1" applyFill="1" applyBorder="1"/>
    <xf numFmtId="38" fontId="6" fillId="4" borderId="270" xfId="0" applyNumberFormat="1" applyFont="1" applyFill="1" applyBorder="1" applyAlignment="1" applyProtection="1">
      <alignment horizontal="center" vertical="center" wrapText="1"/>
    </xf>
    <xf numFmtId="38" fontId="6" fillId="15" borderId="271" xfId="0" applyNumberFormat="1" applyFont="1" applyFill="1" applyBorder="1" applyAlignment="1" applyProtection="1">
      <alignment horizontal="center" vertical="center"/>
    </xf>
    <xf numFmtId="0" fontId="7" fillId="0" borderId="275" xfId="15" applyFont="1" applyBorder="1" applyAlignment="1">
      <alignment vertical="top"/>
    </xf>
    <xf numFmtId="3" fontId="7" fillId="0" borderId="276" xfId="15" applyNumberFormat="1" applyFont="1" applyBorder="1" applyAlignment="1">
      <alignment vertical="top"/>
    </xf>
    <xf numFmtId="170" fontId="7" fillId="0" borderId="31" xfId="15" applyNumberFormat="1" applyFont="1" applyBorder="1" applyAlignment="1">
      <alignment vertical="top"/>
    </xf>
    <xf numFmtId="170" fontId="7" fillId="0" borderId="277" xfId="15" applyNumberFormat="1" applyFont="1" applyBorder="1" applyAlignment="1">
      <alignment horizontal="right" vertical="top"/>
    </xf>
    <xf numFmtId="10" fontId="7" fillId="0" borderId="278" xfId="15" applyNumberFormat="1" applyFont="1" applyBorder="1" applyAlignment="1">
      <alignment horizontal="left" vertical="top"/>
    </xf>
    <xf numFmtId="0" fontId="7" fillId="0" borderId="277" xfId="15" applyFont="1" applyBorder="1" applyAlignment="1">
      <alignment horizontal="right" vertical="top"/>
    </xf>
    <xf numFmtId="3" fontId="7" fillId="0" borderId="278" xfId="15" applyNumberFormat="1" applyFont="1" applyBorder="1" applyAlignment="1">
      <alignment vertical="top"/>
    </xf>
    <xf numFmtId="0" fontId="7" fillId="56" borderId="277" xfId="15" applyFont="1" applyFill="1" applyBorder="1" applyAlignment="1">
      <alignment horizontal="right" vertical="top"/>
    </xf>
    <xf numFmtId="3" fontId="7" fillId="0" borderId="20" xfId="15" applyNumberFormat="1" applyFont="1" applyBorder="1" applyAlignment="1">
      <alignment vertical="top"/>
    </xf>
    <xf numFmtId="49" fontId="84" fillId="0" borderId="0" xfId="54477" applyNumberFormat="1" applyFont="1" applyBorder="1" applyAlignment="1">
      <alignment vertical="top"/>
    </xf>
    <xf numFmtId="0" fontId="7" fillId="0" borderId="21" xfId="15" applyFont="1" applyBorder="1" applyAlignment="1">
      <alignment vertical="top"/>
    </xf>
    <xf numFmtId="3" fontId="7" fillId="0" borderId="22" xfId="15" applyNumberFormat="1" applyFont="1" applyBorder="1" applyAlignment="1">
      <alignment vertical="top"/>
    </xf>
    <xf numFmtId="0" fontId="84" fillId="0" borderId="275" xfId="15" applyFont="1" applyBorder="1" applyAlignment="1">
      <alignment vertical="top"/>
    </xf>
    <xf numFmtId="49" fontId="84" fillId="0" borderId="275" xfId="15" applyNumberFormat="1" applyFont="1" applyBorder="1" applyAlignment="1">
      <alignment horizontal="center" vertical="top"/>
    </xf>
    <xf numFmtId="3" fontId="84" fillId="0" borderId="275" xfId="15" applyNumberFormat="1" applyFont="1" applyBorder="1" applyAlignment="1">
      <alignment vertical="top"/>
    </xf>
    <xf numFmtId="0" fontId="84" fillId="0" borderId="21" xfId="15" applyFont="1" applyBorder="1" applyAlignment="1">
      <alignment vertical="top"/>
    </xf>
    <xf numFmtId="49" fontId="84" fillId="0" borderId="21" xfId="15" applyNumberFormat="1" applyFont="1" applyBorder="1" applyAlignment="1">
      <alignment horizontal="center" vertical="top"/>
    </xf>
    <xf numFmtId="3" fontId="84" fillId="0" borderId="21" xfId="15" applyNumberFormat="1" applyFont="1" applyBorder="1" applyAlignment="1">
      <alignment horizontal="right" vertical="top"/>
    </xf>
    <xf numFmtId="49" fontId="7" fillId="0" borderId="275" xfId="15" applyNumberFormat="1" applyFont="1" applyBorder="1" applyAlignment="1">
      <alignment horizontal="center" vertical="top"/>
    </xf>
    <xf numFmtId="3" fontId="7" fillId="0" borderId="275" xfId="15" applyNumberFormat="1" applyFont="1" applyBorder="1" applyAlignment="1">
      <alignment horizontal="right" vertical="top"/>
    </xf>
    <xf numFmtId="0" fontId="7" fillId="0" borderId="276" xfId="15" applyFont="1" applyBorder="1" applyAlignment="1">
      <alignment vertical="top"/>
    </xf>
    <xf numFmtId="10" fontId="87" fillId="0" borderId="0" xfId="15" applyNumberFormat="1" applyFont="1" applyAlignment="1">
      <alignment vertical="top"/>
    </xf>
    <xf numFmtId="0" fontId="87" fillId="0" borderId="0" xfId="15" applyFont="1" applyAlignment="1">
      <alignment vertical="top"/>
    </xf>
    <xf numFmtId="3" fontId="7" fillId="0" borderId="0" xfId="15" applyNumberFormat="1" applyFont="1" applyAlignment="1">
      <alignment horizontal="left" vertical="top"/>
    </xf>
    <xf numFmtId="0" fontId="7" fillId="0" borderId="20" xfId="15" applyFont="1" applyBorder="1" applyAlignment="1">
      <alignment horizontal="left" vertical="top"/>
    </xf>
    <xf numFmtId="9" fontId="7" fillId="0" borderId="0" xfId="38" applyFont="1" applyAlignment="1">
      <alignment vertical="top"/>
    </xf>
    <xf numFmtId="44" fontId="7" fillId="0" borderId="0" xfId="54477" applyNumberFormat="1" applyFont="1" applyAlignment="1">
      <alignment vertical="top"/>
    </xf>
    <xf numFmtId="44" fontId="7" fillId="0" borderId="82" xfId="54477" applyNumberFormat="1" applyFont="1" applyBorder="1" applyAlignment="1">
      <alignment horizontal="left" vertical="top"/>
    </xf>
    <xf numFmtId="0" fontId="7" fillId="0" borderId="83" xfId="15" applyFont="1" applyBorder="1" applyAlignment="1">
      <alignment horizontal="left" vertical="top"/>
    </xf>
    <xf numFmtId="164" fontId="7" fillId="0" borderId="0" xfId="38" applyNumberFormat="1" applyFont="1" applyAlignment="1">
      <alignment vertical="top"/>
    </xf>
    <xf numFmtId="164" fontId="7" fillId="0" borderId="0" xfId="15" applyNumberFormat="1" applyFont="1" applyAlignment="1">
      <alignment vertical="top"/>
    </xf>
    <xf numFmtId="3" fontId="85" fillId="47" borderId="0" xfId="15" applyNumberFormat="1" applyFont="1" applyFill="1" applyAlignment="1">
      <alignment horizontal="left" vertical="top"/>
    </xf>
    <xf numFmtId="0" fontId="85" fillId="47" borderId="20" xfId="15" applyFont="1" applyFill="1" applyBorder="1" applyAlignment="1">
      <alignment horizontal="left" vertical="top"/>
    </xf>
    <xf numFmtId="3" fontId="84" fillId="0" borderId="0" xfId="15" applyNumberFormat="1" applyFont="1" applyAlignment="1">
      <alignment horizontal="left" vertical="top"/>
    </xf>
    <xf numFmtId="0" fontId="84" fillId="0" borderId="20" xfId="15" applyFont="1" applyBorder="1" applyAlignment="1">
      <alignment horizontal="left" vertical="top"/>
    </xf>
    <xf numFmtId="0" fontId="7" fillId="0" borderId="82" xfId="54477" applyFont="1" applyBorder="1" applyAlignment="1">
      <alignment vertical="top"/>
    </xf>
    <xf numFmtId="170" fontId="7" fillId="0" borderId="82" xfId="54477" applyNumberFormat="1" applyFont="1" applyBorder="1" applyAlignment="1">
      <alignment vertical="top"/>
    </xf>
    <xf numFmtId="0" fontId="7" fillId="0" borderId="0" xfId="54477" applyFont="1" applyAlignment="1">
      <alignment vertical="top"/>
    </xf>
    <xf numFmtId="170" fontId="7" fillId="0" borderId="0" xfId="54477" applyNumberFormat="1" applyFont="1" applyAlignment="1">
      <alignment horizontal="right" vertical="top"/>
    </xf>
    <xf numFmtId="9" fontId="7" fillId="15" borderId="0" xfId="38" applyFont="1" applyFill="1" applyAlignment="1">
      <alignment horizontal="left" vertical="top"/>
    </xf>
    <xf numFmtId="170" fontId="7" fillId="0" borderId="0" xfId="54477" applyNumberFormat="1" applyFont="1" applyAlignment="1">
      <alignment vertical="top"/>
    </xf>
    <xf numFmtId="170" fontId="7" fillId="0" borderId="0" xfId="54477" applyNumberFormat="1" applyFont="1" applyAlignment="1">
      <alignment horizontal="left" vertical="top"/>
    </xf>
    <xf numFmtId="10" fontId="7" fillId="0" borderId="0" xfId="54477" applyNumberFormat="1" applyFont="1" applyAlignment="1">
      <alignment vertical="top"/>
    </xf>
    <xf numFmtId="170" fontId="7" fillId="0" borderId="82" xfId="54477" applyNumberFormat="1" applyFont="1" applyBorder="1" applyAlignment="1">
      <alignment horizontal="left" vertical="top"/>
    </xf>
    <xf numFmtId="0" fontId="84" fillId="0" borderId="0" xfId="54477" applyFont="1" applyAlignment="1">
      <alignment vertical="top"/>
    </xf>
    <xf numFmtId="170" fontId="84" fillId="0" borderId="0" xfId="54477" applyNumberFormat="1" applyFont="1" applyAlignment="1">
      <alignment vertical="top"/>
    </xf>
    <xf numFmtId="170" fontId="84" fillId="0" borderId="0" xfId="54477" applyNumberFormat="1" applyFont="1" applyAlignment="1">
      <alignment horizontal="left" vertical="top"/>
    </xf>
    <xf numFmtId="10" fontId="84" fillId="0" borderId="0" xfId="54477" applyNumberFormat="1" applyFont="1" applyAlignment="1">
      <alignment horizontal="right" vertical="top"/>
    </xf>
    <xf numFmtId="3" fontId="7" fillId="0" borderId="0" xfId="15" applyNumberFormat="1" applyFont="1" applyBorder="1" applyAlignment="1">
      <alignment horizontal="left" vertical="top"/>
    </xf>
    <xf numFmtId="9" fontId="7" fillId="0" borderId="0" xfId="38" applyFont="1" applyAlignment="1">
      <alignment horizontal="left" vertical="top"/>
    </xf>
    <xf numFmtId="0" fontId="7" fillId="0" borderId="0" xfId="54477" applyFont="1" applyBorder="1" applyAlignment="1">
      <alignment vertical="top"/>
    </xf>
    <xf numFmtId="9" fontId="7" fillId="0" borderId="0" xfId="38" applyFont="1" applyBorder="1" applyAlignment="1">
      <alignment horizontal="left" vertical="top"/>
    </xf>
    <xf numFmtId="0" fontId="7" fillId="0" borderId="0" xfId="15" applyFont="1" applyAlignment="1">
      <alignment horizontal="right" vertical="top"/>
    </xf>
    <xf numFmtId="44" fontId="7" fillId="0" borderId="0" xfId="15" applyNumberFormat="1" applyFont="1" applyAlignment="1">
      <alignment vertical="top"/>
    </xf>
    <xf numFmtId="3" fontId="84" fillId="59" borderId="202" xfId="15" applyNumberFormat="1" applyFont="1" applyFill="1" applyBorder="1" applyAlignment="1">
      <alignment horizontal="center" vertical="center"/>
    </xf>
    <xf numFmtId="165" fontId="5" fillId="0" borderId="204" xfId="15" applyNumberFormat="1" applyFont="1" applyBorder="1" applyAlignment="1">
      <alignment horizontal="center" vertical="top"/>
    </xf>
    <xf numFmtId="0" fontId="6" fillId="0" borderId="205" xfId="15" applyFont="1" applyBorder="1" applyAlignment="1">
      <alignment horizontal="left" vertical="top"/>
    </xf>
    <xf numFmtId="0" fontId="10" fillId="0" borderId="0" xfId="15" applyFont="1"/>
    <xf numFmtId="9" fontId="7" fillId="0" borderId="0" xfId="38" applyFont="1" applyBorder="1" applyAlignment="1">
      <alignment vertical="top"/>
    </xf>
    <xf numFmtId="44" fontId="7" fillId="0" borderId="0" xfId="54477" applyNumberFormat="1" applyFont="1" applyBorder="1" applyAlignment="1">
      <alignment vertical="top"/>
    </xf>
    <xf numFmtId="44" fontId="7" fillId="0" borderId="0" xfId="54477" applyNumberFormat="1" applyFont="1" applyBorder="1" applyAlignment="1">
      <alignment horizontal="left" vertical="top"/>
    </xf>
    <xf numFmtId="0" fontId="7" fillId="0" borderId="19" xfId="15" applyNumberFormat="1" applyFont="1" applyBorder="1" applyAlignment="1">
      <alignment horizontal="center" vertical="top"/>
    </xf>
    <xf numFmtId="0" fontId="6" fillId="0" borderId="28" xfId="15" applyFont="1" applyBorder="1" applyAlignment="1">
      <alignment horizontal="center"/>
    </xf>
    <xf numFmtId="0" fontId="6" fillId="0" borderId="28" xfId="15" applyFont="1" applyBorder="1" applyAlignment="1">
      <alignment vertical="center"/>
    </xf>
    <xf numFmtId="0" fontId="14" fillId="4" borderId="28" xfId="15" applyFont="1" applyFill="1" applyBorder="1" applyAlignment="1">
      <alignment horizontal="center" vertical="center"/>
    </xf>
    <xf numFmtId="38" fontId="6" fillId="4" borderId="194" xfId="0" applyNumberFormat="1" applyFont="1" applyFill="1" applyBorder="1" applyAlignment="1" applyProtection="1">
      <alignment horizontal="center" vertical="center" wrapText="1"/>
    </xf>
    <xf numFmtId="44" fontId="5" fillId="0" borderId="279" xfId="11" applyFont="1" applyBorder="1" applyAlignment="1" applyProtection="1">
      <alignment horizontal="center" vertical="center" wrapText="1"/>
    </xf>
    <xf numFmtId="9" fontId="5" fillId="0" borderId="279" xfId="38" applyFont="1" applyBorder="1" applyAlignment="1" applyProtection="1">
      <alignment horizontal="center" vertical="center" wrapText="1"/>
    </xf>
    <xf numFmtId="44" fontId="5" fillId="0" borderId="279" xfId="54478" applyFont="1" applyBorder="1" applyAlignment="1" applyProtection="1">
      <alignment horizontal="center" vertical="center" wrapText="1"/>
    </xf>
    <xf numFmtId="44" fontId="5" fillId="0" borderId="280" xfId="11" applyFont="1" applyBorder="1" applyAlignment="1" applyProtection="1">
      <alignment horizontal="center" vertical="center" wrapText="1"/>
    </xf>
    <xf numFmtId="9" fontId="5" fillId="0" borderId="280" xfId="38" applyFont="1" applyBorder="1" applyAlignment="1" applyProtection="1">
      <alignment horizontal="center" vertical="center" wrapText="1"/>
    </xf>
    <xf numFmtId="165" fontId="6" fillId="50" borderId="281" xfId="0" applyNumberFormat="1" applyFont="1" applyFill="1" applyBorder="1" applyAlignment="1" applyProtection="1">
      <alignment horizontal="center" vertical="center"/>
    </xf>
    <xf numFmtId="44" fontId="5" fillId="0" borderId="280" xfId="54478" applyFont="1" applyBorder="1" applyAlignment="1" applyProtection="1">
      <alignment horizontal="center" vertical="center" wrapText="1"/>
    </xf>
    <xf numFmtId="44" fontId="5" fillId="0" borderId="282" xfId="11" applyFont="1" applyBorder="1" applyAlignment="1" applyProtection="1">
      <alignment horizontal="center" vertical="center" wrapText="1"/>
    </xf>
    <xf numFmtId="9" fontId="5" fillId="0" borderId="282" xfId="38" applyFont="1" applyBorder="1" applyAlignment="1" applyProtection="1">
      <alignment horizontal="center" vertical="center" wrapText="1"/>
    </xf>
    <xf numFmtId="44" fontId="5" fillId="0" borderId="282" xfId="54478" applyFont="1" applyBorder="1" applyAlignment="1" applyProtection="1">
      <alignment horizontal="center" vertical="center" wrapText="1"/>
    </xf>
    <xf numFmtId="0" fontId="5" fillId="0" borderId="283" xfId="11" applyNumberFormat="1" applyFont="1" applyBorder="1" applyAlignment="1" applyProtection="1">
      <alignment horizontal="center" vertical="center" wrapText="1"/>
    </xf>
    <xf numFmtId="0" fontId="47" fillId="4" borderId="284" xfId="20" applyFont="1" applyFill="1" applyBorder="1" applyAlignment="1">
      <alignment horizontal="center" vertical="center" wrapText="1"/>
    </xf>
    <xf numFmtId="0" fontId="47" fillId="4" borderId="285" xfId="20" applyFont="1" applyFill="1" applyBorder="1" applyAlignment="1">
      <alignment horizontal="center" vertical="center" wrapText="1"/>
    </xf>
    <xf numFmtId="0" fontId="6" fillId="50" borderId="281" xfId="0" applyFont="1" applyFill="1" applyBorder="1" applyAlignment="1" applyProtection="1">
      <alignment horizontal="left" vertical="center" indent="1"/>
    </xf>
    <xf numFmtId="0" fontId="47" fillId="4" borderId="286" xfId="20" applyFont="1" applyFill="1" applyBorder="1" applyAlignment="1">
      <alignment horizontal="center" vertical="center" wrapText="1"/>
    </xf>
    <xf numFmtId="0" fontId="5" fillId="0" borderId="287" xfId="0" applyFont="1" applyBorder="1" applyAlignment="1" applyProtection="1">
      <alignment horizontal="left" vertical="center" wrapText="1" indent="1"/>
    </xf>
    <xf numFmtId="0" fontId="5" fillId="0" borderId="154" xfId="0" applyFont="1" applyBorder="1" applyAlignment="1" applyProtection="1">
      <alignment horizontal="left" vertical="center" wrapText="1" indent="1"/>
    </xf>
    <xf numFmtId="0" fontId="5" fillId="0" borderId="156" xfId="0" applyFont="1" applyBorder="1" applyAlignment="1" applyProtection="1">
      <alignment horizontal="left" vertical="center" wrapText="1" indent="1"/>
    </xf>
    <xf numFmtId="0" fontId="5" fillId="0" borderId="288" xfId="11" applyNumberFormat="1" applyFont="1" applyBorder="1" applyAlignment="1" applyProtection="1">
      <alignment horizontal="center" vertical="center" wrapText="1"/>
    </xf>
    <xf numFmtId="0" fontId="98" fillId="50" borderId="289" xfId="0" applyFont="1" applyFill="1" applyBorder="1" applyAlignment="1" applyProtection="1">
      <alignment vertical="center"/>
    </xf>
    <xf numFmtId="0" fontId="6" fillId="50" borderId="290" xfId="0" applyFont="1" applyFill="1" applyBorder="1" applyAlignment="1" applyProtection="1">
      <alignment horizontal="right" vertical="center"/>
    </xf>
    <xf numFmtId="0" fontId="14" fillId="4" borderId="221" xfId="15" applyFont="1" applyFill="1" applyBorder="1" applyAlignment="1">
      <alignment horizontal="center" vertical="center" wrapText="1"/>
    </xf>
    <xf numFmtId="38" fontId="6" fillId="8" borderId="71" xfId="15" applyNumberFormat="1" applyFont="1" applyFill="1" applyBorder="1" applyAlignment="1" applyProtection="1">
      <alignment vertical="center" wrapText="1"/>
    </xf>
    <xf numFmtId="38" fontId="6" fillId="8" borderId="151" xfId="15" applyNumberFormat="1" applyFont="1" applyFill="1" applyBorder="1" applyAlignment="1" applyProtection="1">
      <alignment vertical="center" wrapText="1"/>
    </xf>
    <xf numFmtId="0" fontId="0" fillId="52" borderId="151" xfId="0" applyFill="1" applyBorder="1"/>
    <xf numFmtId="0" fontId="5" fillId="57" borderId="13" xfId="54476" applyFont="1" applyFill="1" applyBorder="1" applyAlignment="1">
      <alignment horizontal="left" vertical="center" indent="1"/>
    </xf>
    <xf numFmtId="0" fontId="5" fillId="57" borderId="281" xfId="54476" applyFont="1" applyFill="1" applyBorder="1" applyAlignment="1">
      <alignment horizontal="left" vertical="center" indent="1"/>
    </xf>
    <xf numFmtId="44" fontId="5" fillId="4" borderId="292" xfId="11" applyFont="1" applyFill="1" applyBorder="1"/>
    <xf numFmtId="0" fontId="5" fillId="4" borderId="291" xfId="54476" applyFont="1" applyFill="1" applyBorder="1" applyAlignment="1">
      <alignment horizontal="left" vertical="center" indent="1"/>
    </xf>
    <xf numFmtId="1" fontId="26" fillId="60" borderId="139" xfId="0" applyNumberFormat="1" applyFont="1" applyFill="1" applyBorder="1" applyAlignment="1" applyProtection="1">
      <alignment horizontal="center" vertical="center"/>
      <protection locked="0"/>
    </xf>
    <xf numFmtId="1" fontId="26" fillId="60" borderId="148" xfId="0" applyNumberFormat="1" applyFont="1" applyFill="1" applyBorder="1" applyAlignment="1" applyProtection="1">
      <alignment horizontal="center" vertical="center"/>
      <protection locked="0"/>
    </xf>
    <xf numFmtId="1" fontId="26" fillId="60" borderId="260" xfId="0" applyNumberFormat="1" applyFont="1" applyFill="1" applyBorder="1" applyAlignment="1" applyProtection="1">
      <alignment horizontal="center" vertical="center"/>
      <protection locked="0"/>
    </xf>
    <xf numFmtId="0" fontId="6" fillId="0" borderId="140" xfId="0" applyNumberFormat="1" applyFont="1" applyBorder="1" applyAlignment="1" applyProtection="1">
      <alignment horizontal="center" vertical="center"/>
    </xf>
    <xf numFmtId="0" fontId="52" fillId="12" borderId="11" xfId="15" applyFont="1" applyFill="1" applyBorder="1" applyAlignment="1">
      <alignment horizontal="center" vertical="center" wrapText="1"/>
    </xf>
    <xf numFmtId="0" fontId="52" fillId="12" borderId="12" xfId="15"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6" fillId="4" borderId="15" xfId="0" applyFont="1" applyFill="1" applyBorder="1" applyAlignment="1">
      <alignment horizontal="center" vertical="center" textRotation="90"/>
    </xf>
    <xf numFmtId="0" fontId="6" fillId="4" borderId="16" xfId="0" applyFont="1" applyFill="1" applyBorder="1" applyAlignment="1">
      <alignment horizontal="center" vertical="center" textRotation="90"/>
    </xf>
    <xf numFmtId="0" fontId="6" fillId="4" borderId="17" xfId="0" applyFont="1" applyFill="1" applyBorder="1" applyAlignment="1">
      <alignment horizontal="center" vertical="center" textRotation="90"/>
    </xf>
    <xf numFmtId="0" fontId="5" fillId="8" borderId="28" xfId="15" applyFont="1" applyFill="1" applyBorder="1" applyAlignment="1">
      <alignment horizontal="left" vertical="center" wrapText="1"/>
    </xf>
    <xf numFmtId="0" fontId="5" fillId="0" borderId="39" xfId="0" applyFont="1" applyBorder="1" applyAlignment="1">
      <alignment horizontal="left" vertical="center" wrapText="1" indent="1"/>
    </xf>
    <xf numFmtId="3" fontId="84" fillId="0" borderId="197" xfId="15" applyNumberFormat="1" applyFont="1" applyBorder="1" applyAlignment="1">
      <alignment horizontal="center" vertical="top"/>
    </xf>
    <xf numFmtId="3" fontId="84" fillId="0" borderId="276" xfId="15" applyNumberFormat="1" applyFont="1" applyBorder="1" applyAlignment="1">
      <alignment horizontal="center" vertical="top"/>
    </xf>
    <xf numFmtId="0" fontId="84" fillId="0" borderId="198" xfId="15" applyFont="1" applyBorder="1" applyAlignment="1">
      <alignment horizontal="center" vertical="top"/>
    </xf>
    <xf numFmtId="0" fontId="5" fillId="0" borderId="198" xfId="15" applyBorder="1" applyAlignment="1">
      <alignment horizontal="center" vertical="top"/>
    </xf>
    <xf numFmtId="3" fontId="84" fillId="0" borderId="198" xfId="15" applyNumberFormat="1" applyFont="1" applyBorder="1" applyAlignment="1">
      <alignment horizontal="center" vertical="top"/>
    </xf>
    <xf numFmtId="3" fontId="84" fillId="0" borderId="22" xfId="15" applyNumberFormat="1" applyFont="1" applyBorder="1" applyAlignment="1">
      <alignment horizontal="center" vertical="top"/>
    </xf>
    <xf numFmtId="0" fontId="41" fillId="13" borderId="23" xfId="0" applyFont="1" applyFill="1" applyBorder="1" applyAlignment="1">
      <alignment horizontal="right" vertical="center" wrapText="1" indent="1"/>
    </xf>
    <xf numFmtId="0" fontId="41" fillId="13" borderId="7" xfId="0" applyFont="1" applyFill="1" applyBorder="1" applyAlignment="1">
      <alignment horizontal="right" vertical="center" wrapText="1" indent="1"/>
    </xf>
    <xf numFmtId="0" fontId="41" fillId="13" borderId="24" xfId="0" applyFont="1" applyFill="1" applyBorder="1" applyAlignment="1">
      <alignment horizontal="right" vertical="center" wrapText="1" indent="1"/>
    </xf>
    <xf numFmtId="0" fontId="41" fillId="13" borderId="26" xfId="0" applyFont="1" applyFill="1" applyBorder="1" applyAlignment="1">
      <alignment horizontal="right" vertical="center" wrapText="1" indent="1"/>
    </xf>
    <xf numFmtId="0" fontId="41" fillId="13" borderId="191" xfId="0" applyFont="1" applyFill="1" applyBorder="1" applyAlignment="1">
      <alignment horizontal="center" vertical="top"/>
    </xf>
    <xf numFmtId="0" fontId="41" fillId="13" borderId="193" xfId="0" applyFont="1" applyFill="1" applyBorder="1" applyAlignment="1">
      <alignment horizontal="center" vertical="top"/>
    </xf>
    <xf numFmtId="0" fontId="41" fillId="13" borderId="94" xfId="0" applyFont="1" applyFill="1" applyBorder="1" applyAlignment="1">
      <alignment horizontal="center"/>
    </xf>
    <xf numFmtId="0" fontId="41" fillId="13" borderId="80" xfId="0" applyFont="1" applyFill="1" applyBorder="1" applyAlignment="1">
      <alignment horizontal="center"/>
    </xf>
    <xf numFmtId="0" fontId="77" fillId="3" borderId="23" xfId="0" applyFont="1" applyFill="1" applyBorder="1" applyAlignment="1">
      <alignment horizontal="center" vertical="center" wrapText="1"/>
    </xf>
    <xf numFmtId="0" fontId="77" fillId="3" borderId="7" xfId="0" applyFont="1" applyFill="1" applyBorder="1" applyAlignment="1">
      <alignment horizontal="center" vertical="center" wrapText="1"/>
    </xf>
    <xf numFmtId="0" fontId="77" fillId="3" borderId="8" xfId="0" applyFont="1" applyFill="1" applyBorder="1" applyAlignment="1">
      <alignment horizontal="center" vertical="center" wrapText="1"/>
    </xf>
    <xf numFmtId="0" fontId="77" fillId="3" borderId="1" xfId="0" applyFont="1" applyFill="1" applyBorder="1" applyAlignment="1">
      <alignment horizontal="center" vertical="center" wrapText="1"/>
    </xf>
    <xf numFmtId="0" fontId="77" fillId="3" borderId="0" xfId="0" applyFont="1" applyFill="1" applyBorder="1" applyAlignment="1">
      <alignment horizontal="center" vertical="center" wrapText="1"/>
    </xf>
    <xf numFmtId="0" fontId="77" fillId="3" borderId="2"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26"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0" fillId="0" borderId="31" xfId="0" applyBorder="1" applyAlignment="1">
      <alignment horizontal="center"/>
    </xf>
    <xf numFmtId="0" fontId="0" fillId="0" borderId="43" xfId="0" applyBorder="1" applyAlignment="1">
      <alignment horizontal="center"/>
    </xf>
    <xf numFmtId="0" fontId="0" fillId="0" borderId="32" xfId="0" applyBorder="1" applyAlignment="1">
      <alignment horizontal="center"/>
    </xf>
    <xf numFmtId="0" fontId="53" fillId="14" borderId="48" xfId="0" applyFont="1" applyFill="1" applyBorder="1" applyAlignment="1">
      <alignment horizontal="center" vertical="center" wrapText="1"/>
    </xf>
    <xf numFmtId="0" fontId="30" fillId="0" borderId="31"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2" xfId="0" applyFont="1" applyBorder="1" applyAlignment="1">
      <alignment horizontal="center" vertical="center" wrapText="1"/>
    </xf>
    <xf numFmtId="0" fontId="57" fillId="0" borderId="33"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28" xfId="0" applyFont="1" applyBorder="1" applyAlignment="1">
      <alignment horizontal="left" vertical="center" wrapText="1"/>
    </xf>
    <xf numFmtId="0" fontId="30" fillId="0" borderId="31" xfId="0" applyFont="1" applyBorder="1" applyAlignment="1">
      <alignment horizontal="center"/>
    </xf>
    <xf numFmtId="0" fontId="30" fillId="0" borderId="43" xfId="0" applyFont="1" applyBorder="1" applyAlignment="1">
      <alignment horizontal="center"/>
    </xf>
    <xf numFmtId="0" fontId="30" fillId="0" borderId="32" xfId="0" applyFont="1" applyBorder="1" applyAlignment="1">
      <alignment horizontal="center"/>
    </xf>
    <xf numFmtId="0" fontId="34" fillId="5" borderId="31" xfId="0" applyFont="1" applyFill="1" applyBorder="1" applyAlignment="1">
      <alignment horizontal="center" vertical="center" wrapText="1"/>
    </xf>
    <xf numFmtId="0" fontId="34" fillId="5" borderId="32" xfId="0" applyFont="1" applyFill="1" applyBorder="1" applyAlignment="1">
      <alignment horizontal="center" vertical="center" wrapText="1"/>
    </xf>
    <xf numFmtId="44" fontId="34" fillId="5" borderId="31" xfId="0" applyNumberFormat="1" applyFont="1" applyFill="1" applyBorder="1" applyAlignment="1">
      <alignment horizontal="center" vertical="center" wrapText="1"/>
    </xf>
    <xf numFmtId="44" fontId="34" fillId="5" borderId="32" xfId="0" applyNumberFormat="1" applyFont="1" applyFill="1" applyBorder="1" applyAlignment="1">
      <alignment horizontal="center" vertical="center" wrapText="1"/>
    </xf>
    <xf numFmtId="0" fontId="56" fillId="0" borderId="31" xfId="0" applyFont="1" applyBorder="1"/>
    <xf numFmtId="0" fontId="56" fillId="0" borderId="32" xfId="0" applyFont="1" applyBorder="1"/>
    <xf numFmtId="44" fontId="38" fillId="0" borderId="31" xfId="0" applyNumberFormat="1" applyFont="1" applyBorder="1"/>
    <xf numFmtId="44" fontId="38" fillId="0" borderId="32" xfId="0" applyNumberFormat="1" applyFont="1" applyBorder="1"/>
    <xf numFmtId="0" fontId="38" fillId="0" borderId="33" xfId="0" applyFont="1" applyBorder="1" applyAlignment="1">
      <alignment horizontal="center" vertical="center" wrapText="1"/>
    </xf>
    <xf numFmtId="0" fontId="37" fillId="0" borderId="31" xfId="0" applyFont="1" applyBorder="1"/>
    <xf numFmtId="0" fontId="37" fillId="0" borderId="32" xfId="0" applyFont="1" applyBorder="1"/>
    <xf numFmtId="0" fontId="34" fillId="4" borderId="31" xfId="0" applyFont="1" applyFill="1" applyBorder="1" applyAlignment="1">
      <alignment horizontal="right"/>
    </xf>
    <xf numFmtId="0" fontId="34" fillId="4" borderId="43" xfId="0" applyFont="1" applyFill="1" applyBorder="1" applyAlignment="1">
      <alignment horizontal="right"/>
    </xf>
    <xf numFmtId="0" fontId="34" fillId="4" borderId="32" xfId="0" applyFont="1" applyFill="1" applyBorder="1" applyAlignment="1">
      <alignment horizontal="right"/>
    </xf>
    <xf numFmtId="44" fontId="57" fillId="0" borderId="31" xfId="0" applyNumberFormat="1" applyFont="1" applyBorder="1"/>
    <xf numFmtId="44" fontId="57" fillId="0" borderId="32" xfId="0" applyNumberFormat="1" applyFont="1" applyBorder="1"/>
    <xf numFmtId="0" fontId="37" fillId="0" borderId="31" xfId="0" applyFont="1" applyBorder="1" applyAlignment="1">
      <alignment horizontal="left" vertical="center"/>
    </xf>
    <xf numFmtId="0" fontId="37" fillId="0" borderId="32" xfId="0" applyFont="1" applyBorder="1" applyAlignment="1">
      <alignment horizontal="left" vertical="center"/>
    </xf>
    <xf numFmtId="0" fontId="38" fillId="0" borderId="33" xfId="0" applyFont="1" applyBorder="1" applyAlignment="1">
      <alignment horizontal="left" vertical="center" wrapText="1"/>
    </xf>
    <xf numFmtId="0" fontId="38" fillId="0" borderId="56" xfId="0" applyFont="1" applyBorder="1" applyAlignment="1">
      <alignment horizontal="left" vertical="center" wrapText="1"/>
    </xf>
    <xf numFmtId="0" fontId="38" fillId="0" borderId="30" xfId="0" applyFont="1" applyBorder="1" applyAlignment="1">
      <alignment horizontal="left" vertical="center" wrapText="1"/>
    </xf>
    <xf numFmtId="0" fontId="38" fillId="0" borderId="28" xfId="0" applyFont="1" applyBorder="1" applyAlignment="1">
      <alignment vertical="center" wrapText="1"/>
    </xf>
    <xf numFmtId="0" fontId="55" fillId="7" borderId="31" xfId="0" applyFont="1" applyFill="1" applyBorder="1" applyAlignment="1">
      <alignment horizontal="center" wrapText="1"/>
    </xf>
    <xf numFmtId="0" fontId="55" fillId="7" borderId="43" xfId="0" applyFont="1" applyFill="1" applyBorder="1" applyAlignment="1">
      <alignment horizontal="center" wrapText="1"/>
    </xf>
    <xf numFmtId="0" fontId="55" fillId="7" borderId="32" xfId="0" applyFont="1" applyFill="1" applyBorder="1" applyAlignment="1">
      <alignment horizontal="center" wrapText="1"/>
    </xf>
    <xf numFmtId="0" fontId="0" fillId="0" borderId="54" xfId="0" applyBorder="1" applyAlignment="1"/>
    <xf numFmtId="0" fontId="0" fillId="0" borderId="18" xfId="0" applyBorder="1" applyAlignment="1"/>
    <xf numFmtId="0" fontId="0" fillId="0" borderId="55" xfId="0" applyBorder="1" applyAlignment="1"/>
    <xf numFmtId="0" fontId="55" fillId="7" borderId="31" xfId="0" applyFont="1" applyFill="1" applyBorder="1" applyAlignment="1">
      <alignment horizontal="center" vertical="center" wrapText="1"/>
    </xf>
    <xf numFmtId="0" fontId="55" fillId="7" borderId="43" xfId="0" applyFont="1" applyFill="1" applyBorder="1" applyAlignment="1">
      <alignment horizontal="center" vertical="center" wrapText="1"/>
    </xf>
    <xf numFmtId="0" fontId="42" fillId="0" borderId="31" xfId="0" applyFont="1" applyBorder="1" applyAlignment="1">
      <alignment horizontal="right" vertical="center" wrapText="1"/>
    </xf>
    <xf numFmtId="0" fontId="42" fillId="0" borderId="43" xfId="0" applyFont="1" applyBorder="1" applyAlignment="1">
      <alignment horizontal="right" vertical="center" wrapText="1"/>
    </xf>
    <xf numFmtId="0" fontId="32" fillId="0" borderId="31" xfId="0" applyFont="1" applyBorder="1" applyAlignment="1">
      <alignment horizontal="center" wrapText="1"/>
    </xf>
    <xf numFmtId="0" fontId="32" fillId="0" borderId="43" xfId="0" applyFont="1" applyBorder="1" applyAlignment="1">
      <alignment horizontal="center" wrapText="1"/>
    </xf>
    <xf numFmtId="0" fontId="32" fillId="0" borderId="32" xfId="0" applyFont="1" applyBorder="1" applyAlignment="1">
      <alignment horizontal="center" wrapText="1"/>
    </xf>
    <xf numFmtId="0" fontId="42" fillId="0" borderId="28" xfId="0" applyFont="1" applyBorder="1" applyAlignment="1">
      <alignment horizontal="center" vertical="center" wrapText="1"/>
    </xf>
    <xf numFmtId="0" fontId="42" fillId="0" borderId="32" xfId="0" applyFont="1" applyBorder="1" applyAlignment="1">
      <alignment horizontal="right" vertical="center" wrapText="1"/>
    </xf>
    <xf numFmtId="0" fontId="53" fillId="14" borderId="0" xfId="0" applyFont="1" applyFill="1" applyAlignment="1">
      <alignment horizontal="center" vertical="center" wrapText="1"/>
    </xf>
    <xf numFmtId="0" fontId="0" fillId="0" borderId="39" xfId="0" applyBorder="1" applyAlignment="1"/>
    <xf numFmtId="0" fontId="0" fillId="0" borderId="44" xfId="0" applyBorder="1" applyAlignment="1"/>
    <xf numFmtId="0" fontId="0" fillId="0" borderId="41" xfId="0" applyBorder="1" applyAlignment="1"/>
    <xf numFmtId="0" fontId="9" fillId="0" borderId="28" xfId="0" applyFont="1" applyBorder="1" applyAlignment="1">
      <alignment vertical="top" wrapText="1"/>
    </xf>
    <xf numFmtId="0" fontId="0" fillId="0" borderId="28" xfId="0" applyBorder="1" applyAlignment="1">
      <alignment vertical="top" wrapText="1"/>
    </xf>
    <xf numFmtId="0" fontId="45" fillId="0" borderId="28" xfId="0" applyFont="1" applyBorder="1" applyAlignment="1">
      <alignment vertical="top" wrapText="1"/>
    </xf>
    <xf numFmtId="0" fontId="54" fillId="0" borderId="31" xfId="0" applyFont="1" applyBorder="1" applyAlignment="1">
      <alignment horizontal="left" vertical="center" wrapText="1"/>
    </xf>
    <xf numFmtId="0" fontId="54" fillId="0" borderId="43" xfId="0" applyFont="1" applyBorder="1" applyAlignment="1">
      <alignment horizontal="left" vertical="center" wrapText="1"/>
    </xf>
    <xf numFmtId="0" fontId="54" fillId="0" borderId="32" xfId="0" applyFont="1" applyBorder="1" applyAlignment="1">
      <alignment horizontal="left" vertical="center" wrapText="1"/>
    </xf>
    <xf numFmtId="0" fontId="54" fillId="0" borderId="57" xfId="0" applyFont="1" applyBorder="1" applyAlignment="1">
      <alignment horizontal="left" vertical="center" wrapText="1"/>
    </xf>
    <xf numFmtId="0" fontId="54" fillId="0" borderId="58" xfId="0" applyFont="1" applyBorder="1" applyAlignment="1">
      <alignment horizontal="left" vertical="center" wrapText="1"/>
    </xf>
    <xf numFmtId="0" fontId="54" fillId="0" borderId="59" xfId="0" applyFont="1" applyBorder="1" applyAlignment="1">
      <alignment horizontal="left" vertical="center" wrapText="1"/>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55" fillId="7" borderId="32" xfId="0" applyFont="1" applyFill="1" applyBorder="1" applyAlignment="1">
      <alignment horizontal="center" vertical="center" wrapText="1"/>
    </xf>
    <xf numFmtId="0" fontId="6" fillId="8" borderId="194" xfId="0" applyFont="1" applyFill="1" applyBorder="1" applyAlignment="1" applyProtection="1">
      <alignment horizontal="center" vertical="center" wrapText="1"/>
    </xf>
    <xf numFmtId="0" fontId="6" fillId="8" borderId="196" xfId="0" applyFont="1" applyFill="1" applyBorder="1" applyAlignment="1" applyProtection="1">
      <alignment horizontal="center" vertical="center" wrapText="1"/>
    </xf>
    <xf numFmtId="10" fontId="5" fillId="0" borderId="79" xfId="17" applyNumberFormat="1" applyBorder="1" applyAlignment="1" applyProtection="1">
      <alignment horizontal="center" vertical="center" wrapText="1"/>
    </xf>
    <xf numFmtId="10" fontId="5" fillId="0" borderId="80" xfId="17" applyNumberFormat="1" applyBorder="1" applyAlignment="1" applyProtection="1">
      <alignment horizontal="center" vertical="center" wrapText="1"/>
    </xf>
    <xf numFmtId="0" fontId="69" fillId="53" borderId="171" xfId="54474" applyBorder="1" applyAlignment="1" applyProtection="1">
      <alignment horizontal="center"/>
      <protection locked="0"/>
    </xf>
    <xf numFmtId="0" fontId="69" fillId="53" borderId="170" xfId="54474" applyBorder="1" applyAlignment="1" applyProtection="1">
      <alignment horizontal="center"/>
      <protection locked="0"/>
    </xf>
    <xf numFmtId="0" fontId="69" fillId="53" borderId="172" xfId="54474" applyBorder="1" applyAlignment="1" applyProtection="1">
      <alignment horizontal="center"/>
      <protection locked="0"/>
    </xf>
    <xf numFmtId="0" fontId="69" fillId="53" borderId="185" xfId="54474" applyBorder="1" applyAlignment="1" applyProtection="1">
      <alignment horizontal="center"/>
      <protection locked="0"/>
    </xf>
    <xf numFmtId="0" fontId="69" fillId="53" borderId="186" xfId="54474" applyBorder="1" applyAlignment="1" applyProtection="1">
      <alignment horizontal="center"/>
      <protection locked="0"/>
    </xf>
    <xf numFmtId="38" fontId="6" fillId="4" borderId="194" xfId="0" applyNumberFormat="1" applyFont="1" applyFill="1" applyBorder="1" applyAlignment="1" applyProtection="1">
      <alignment horizontal="center" vertical="center" wrapText="1"/>
    </xf>
    <xf numFmtId="38" fontId="6" fillId="4" borderId="263" xfId="0" applyNumberFormat="1" applyFont="1" applyFill="1" applyBorder="1" applyAlignment="1" applyProtection="1">
      <alignment horizontal="center" vertical="center" wrapText="1"/>
    </xf>
    <xf numFmtId="0" fontId="50" fillId="4" borderId="188" xfId="0" applyFont="1" applyFill="1" applyBorder="1" applyAlignment="1" applyProtection="1">
      <alignment horizontal="center" vertical="center" wrapText="1"/>
    </xf>
    <xf numFmtId="0" fontId="50" fillId="4" borderId="150" xfId="0" applyFont="1" applyFill="1" applyBorder="1" applyAlignment="1" applyProtection="1">
      <alignment horizontal="center" vertical="center" wrapText="1"/>
    </xf>
    <xf numFmtId="0" fontId="69" fillId="53" borderId="135" xfId="54474" applyBorder="1" applyAlignment="1" applyProtection="1">
      <alignment horizontal="center"/>
      <protection locked="0"/>
    </xf>
    <xf numFmtId="0" fontId="69" fillId="53" borderId="136" xfId="54474" applyBorder="1" applyAlignment="1" applyProtection="1">
      <alignment horizontal="center"/>
      <protection locked="0"/>
    </xf>
    <xf numFmtId="0" fontId="69" fillId="53" borderId="137" xfId="54474" applyBorder="1" applyAlignment="1" applyProtection="1">
      <alignment horizontal="center"/>
      <protection locked="0"/>
    </xf>
    <xf numFmtId="171" fontId="0" fillId="4" borderId="188" xfId="0" applyNumberFormat="1" applyFill="1" applyBorder="1" applyAlignment="1">
      <alignment horizontal="center"/>
    </xf>
    <xf numFmtId="171" fontId="0" fillId="4" borderId="0" xfId="0" applyNumberFormat="1" applyFill="1" applyBorder="1" applyAlignment="1">
      <alignment horizontal="center"/>
    </xf>
    <xf numFmtId="171" fontId="0" fillId="4" borderId="176" xfId="0" applyNumberFormat="1" applyFill="1" applyBorder="1" applyAlignment="1">
      <alignment horizontal="center"/>
    </xf>
    <xf numFmtId="171" fontId="0" fillId="4" borderId="24" xfId="0" applyNumberFormat="1" applyFill="1" applyBorder="1" applyAlignment="1">
      <alignment horizontal="center"/>
    </xf>
    <xf numFmtId="171" fontId="0" fillId="4" borderId="26" xfId="0" applyNumberFormat="1" applyFill="1" applyBorder="1" applyAlignment="1">
      <alignment horizontal="center"/>
    </xf>
    <xf numFmtId="171" fontId="0" fillId="4" borderId="25" xfId="0" applyNumberFormat="1" applyFill="1" applyBorder="1" applyAlignment="1">
      <alignment horizontal="center"/>
    </xf>
    <xf numFmtId="171" fontId="0" fillId="4" borderId="188" xfId="0" applyNumberFormat="1" applyFill="1" applyBorder="1" applyAlignment="1"/>
    <xf numFmtId="171" fontId="0" fillId="4" borderId="176" xfId="0" applyNumberFormat="1" applyFill="1" applyBorder="1" applyAlignment="1"/>
    <xf numFmtId="171" fontId="0" fillId="4" borderId="24" xfId="0" applyNumberFormat="1" applyFill="1" applyBorder="1" applyAlignment="1"/>
    <xf numFmtId="0" fontId="69" fillId="53" borderId="247" xfId="54474" applyBorder="1" applyAlignment="1" applyProtection="1">
      <alignment horizontal="center"/>
      <protection locked="0"/>
    </xf>
    <xf numFmtId="0" fontId="69" fillId="53" borderId="248" xfId="54474" applyBorder="1" applyAlignment="1" applyProtection="1">
      <alignment horizontal="center" wrapText="1"/>
      <protection locked="0"/>
    </xf>
    <xf numFmtId="44" fontId="5" fillId="0" borderId="71" xfId="11" applyFont="1" applyBorder="1" applyAlignment="1" applyProtection="1">
      <alignment horizontal="left" vertical="center" wrapText="1" indent="1"/>
    </xf>
    <xf numFmtId="44" fontId="5" fillId="0" borderId="151" xfId="11" applyFont="1" applyBorder="1" applyAlignment="1" applyProtection="1">
      <alignment horizontal="left" vertical="center" wrapText="1" indent="1"/>
    </xf>
    <xf numFmtId="44" fontId="5" fillId="0" borderId="168" xfId="11" applyFont="1" applyBorder="1" applyAlignment="1" applyProtection="1">
      <alignment horizontal="left" vertical="center" wrapText="1" indent="1"/>
    </xf>
    <xf numFmtId="0" fontId="98" fillId="50" borderId="157" xfId="0" applyFont="1" applyFill="1" applyBorder="1" applyAlignment="1" applyProtection="1">
      <alignment horizontal="center" vertical="center"/>
    </xf>
    <xf numFmtId="0" fontId="98" fillId="50" borderId="158" xfId="0" applyFont="1" applyFill="1" applyBorder="1" applyAlignment="1" applyProtection="1">
      <alignment horizontal="center" vertical="center"/>
    </xf>
    <xf numFmtId="0" fontId="5" fillId="15" borderId="10" xfId="0" applyFont="1" applyFill="1" applyBorder="1" applyAlignment="1" applyProtection="1">
      <alignment horizontal="left" vertical="center" wrapText="1" indent="1"/>
    </xf>
    <xf numFmtId="0" fontId="92" fillId="51" borderId="192" xfId="54470" applyFont="1" applyFill="1" applyBorder="1" applyAlignment="1" applyProtection="1">
      <alignment horizontal="center" vertical="center" wrapText="1"/>
    </xf>
    <xf numFmtId="0" fontId="92" fillId="51" borderId="191" xfId="54470" applyFont="1" applyFill="1" applyBorder="1" applyAlignment="1" applyProtection="1">
      <alignment horizontal="center" vertical="center" wrapText="1"/>
    </xf>
    <xf numFmtId="0" fontId="92" fillId="51" borderId="193" xfId="54470" applyFont="1" applyFill="1" applyBorder="1" applyAlignment="1" applyProtection="1">
      <alignment horizontal="center" vertical="center" wrapText="1"/>
    </xf>
    <xf numFmtId="0" fontId="91" fillId="49" borderId="72" xfId="20" applyFont="1" applyFill="1" applyBorder="1" applyAlignment="1">
      <alignment horizontal="center"/>
    </xf>
    <xf numFmtId="0" fontId="91" fillId="49" borderId="73" xfId="20" applyFont="1" applyFill="1" applyBorder="1" applyAlignment="1">
      <alignment horizontal="center"/>
    </xf>
    <xf numFmtId="0" fontId="91" fillId="49" borderId="74" xfId="20" applyFont="1" applyFill="1" applyBorder="1" applyAlignment="1">
      <alignment horizontal="center"/>
    </xf>
    <xf numFmtId="0" fontId="6" fillId="8" borderId="13" xfId="54470" applyFont="1" applyFill="1" applyBorder="1" applyAlignment="1" applyProtection="1">
      <alignment horizontal="center" vertical="center" wrapText="1"/>
    </xf>
    <xf numFmtId="0" fontId="6" fillId="8" borderId="97" xfId="54470" applyFont="1" applyFill="1" applyBorder="1" applyAlignment="1" applyProtection="1">
      <alignment horizontal="center" vertical="center" wrapText="1"/>
    </xf>
    <xf numFmtId="0" fontId="6" fillId="8" borderId="209" xfId="54470" applyFont="1" applyFill="1" applyBorder="1" applyAlignment="1" applyProtection="1">
      <alignment horizontal="center" vertical="center" wrapText="1"/>
    </xf>
    <xf numFmtId="0" fontId="6" fillId="8" borderId="14" xfId="54470" applyFont="1" applyFill="1" applyBorder="1" applyAlignment="1" applyProtection="1">
      <alignment horizontal="center" vertical="center" wrapText="1"/>
    </xf>
    <xf numFmtId="0" fontId="92" fillId="47" borderId="13" xfId="54470" applyFont="1" applyFill="1" applyBorder="1" applyAlignment="1" applyProtection="1">
      <alignment horizontal="center" vertical="center" wrapText="1"/>
    </xf>
    <xf numFmtId="0" fontId="92" fillId="47" borderId="97" xfId="54470" applyFont="1" applyFill="1" applyBorder="1" applyAlignment="1" applyProtection="1">
      <alignment horizontal="center" vertical="center" wrapText="1"/>
    </xf>
    <xf numFmtId="0" fontId="92" fillId="47" borderId="14" xfId="54470" applyFont="1" applyFill="1" applyBorder="1" applyAlignment="1" applyProtection="1">
      <alignment horizontal="center" vertical="center" wrapText="1"/>
    </xf>
    <xf numFmtId="0" fontId="95" fillId="8" borderId="122" xfId="20" applyFont="1" applyFill="1" applyBorder="1" applyAlignment="1" applyProtection="1">
      <alignment horizontal="center" vertical="center" wrapText="1"/>
    </xf>
    <xf numFmtId="0" fontId="95" fillId="8" borderId="133" xfId="20" applyFont="1" applyFill="1" applyBorder="1" applyAlignment="1" applyProtection="1">
      <alignment horizontal="center" vertical="center" wrapText="1"/>
    </xf>
    <xf numFmtId="2" fontId="47" fillId="11" borderId="126" xfId="11" applyNumberFormat="1" applyFont="1" applyFill="1" applyBorder="1" applyAlignment="1" applyProtection="1">
      <alignment horizontal="center" vertical="center" wrapText="1"/>
    </xf>
    <xf numFmtId="2" fontId="47" fillId="11" borderId="127" xfId="11" applyNumberFormat="1" applyFont="1" applyFill="1" applyBorder="1" applyAlignment="1" applyProtection="1">
      <alignment horizontal="center" vertical="center" wrapText="1"/>
    </xf>
    <xf numFmtId="0" fontId="47" fillId="52" borderId="98" xfId="54473" applyFont="1" applyFill="1" applyBorder="1" applyAlignment="1" applyProtection="1">
      <alignment horizontal="center" vertical="center" wrapText="1"/>
    </xf>
    <xf numFmtId="0" fontId="47" fillId="52" borderId="123" xfId="54473" applyFont="1" applyFill="1" applyBorder="1" applyAlignment="1" applyProtection="1">
      <alignment horizontal="center" vertical="center" wrapText="1"/>
    </xf>
    <xf numFmtId="0" fontId="47" fillId="11" borderId="101" xfId="54473" applyFont="1" applyFill="1" applyBorder="1" applyAlignment="1" applyProtection="1">
      <alignment horizontal="center" vertical="center" wrapText="1"/>
    </xf>
    <xf numFmtId="0" fontId="47" fillId="11" borderId="99" xfId="54473" applyFont="1" applyFill="1" applyBorder="1" applyAlignment="1" applyProtection="1">
      <alignment horizontal="center" vertical="center" wrapText="1"/>
    </xf>
    <xf numFmtId="0" fontId="47" fillId="0" borderId="120" xfId="20" applyFont="1" applyBorder="1" applyAlignment="1">
      <alignment horizontal="right" vertical="center"/>
    </xf>
    <xf numFmtId="0" fontId="47" fillId="0" borderId="129" xfId="20" applyFont="1" applyBorder="1" applyAlignment="1">
      <alignment horizontal="right" vertical="center"/>
    </xf>
    <xf numFmtId="0" fontId="95" fillId="8" borderId="211" xfId="20" applyFont="1" applyFill="1" applyBorder="1" applyAlignment="1" applyProtection="1">
      <alignment horizontal="center" vertical="center" wrapText="1"/>
    </xf>
    <xf numFmtId="0" fontId="95" fillId="8" borderId="212" xfId="20" applyFont="1" applyFill="1" applyBorder="1" applyAlignment="1" applyProtection="1">
      <alignment horizontal="center" vertical="center" wrapText="1"/>
    </xf>
    <xf numFmtId="0" fontId="81" fillId="15" borderId="72" xfId="0" applyFont="1" applyFill="1" applyBorder="1" applyAlignment="1">
      <alignment horizontal="center" vertical="center"/>
    </xf>
    <xf numFmtId="0" fontId="81" fillId="15" borderId="73" xfId="0" applyFont="1" applyFill="1" applyBorder="1" applyAlignment="1">
      <alignment horizontal="center" vertical="center"/>
    </xf>
    <xf numFmtId="0" fontId="81" fillId="15" borderId="74" xfId="0" applyFont="1" applyFill="1" applyBorder="1" applyAlignment="1">
      <alignment horizontal="center" vertical="center"/>
    </xf>
    <xf numFmtId="0" fontId="78" fillId="48" borderId="235" xfId="15" applyFont="1" applyFill="1" applyBorder="1" applyAlignment="1">
      <alignment horizontal="right" vertical="center" wrapText="1"/>
    </xf>
    <xf numFmtId="0" fontId="78" fillId="48" borderId="32" xfId="15" applyFont="1" applyFill="1" applyBorder="1" applyAlignment="1">
      <alignment horizontal="right" vertical="center" wrapText="1"/>
    </xf>
    <xf numFmtId="0" fontId="80" fillId="15" borderId="222" xfId="15" applyFont="1" applyFill="1" applyBorder="1" applyAlignment="1">
      <alignment horizontal="right" vertical="center" wrapText="1"/>
    </xf>
    <xf numFmtId="0" fontId="80" fillId="15" borderId="28" xfId="15" applyFont="1" applyFill="1" applyBorder="1" applyAlignment="1">
      <alignment horizontal="right" vertical="center" wrapText="1"/>
    </xf>
    <xf numFmtId="0" fontId="80" fillId="15" borderId="237" xfId="15" applyFont="1" applyFill="1" applyBorder="1" applyAlignment="1">
      <alignment horizontal="right" vertical="center" wrapText="1"/>
    </xf>
    <xf numFmtId="0" fontId="80" fillId="15" borderId="37" xfId="15" applyFont="1" applyFill="1" applyBorder="1" applyAlignment="1">
      <alignment horizontal="right" vertical="center" wrapText="1"/>
    </xf>
    <xf numFmtId="0" fontId="80" fillId="4" borderId="78" xfId="15" applyFont="1" applyFill="1" applyBorder="1" applyAlignment="1">
      <alignment horizontal="right" vertical="center" wrapText="1"/>
    </xf>
    <xf numFmtId="0" fontId="80" fillId="4" borderId="30" xfId="15" applyFont="1" applyFill="1" applyBorder="1" applyAlignment="1">
      <alignment horizontal="right" vertical="center" wrapText="1"/>
    </xf>
    <xf numFmtId="0" fontId="104" fillId="59" borderId="194" xfId="15" applyFont="1" applyFill="1" applyBorder="1" applyAlignment="1">
      <alignment horizontal="center" vertical="center"/>
    </xf>
    <xf numFmtId="0" fontId="104" fillId="59" borderId="195" xfId="15" applyFont="1" applyFill="1" applyBorder="1" applyAlignment="1">
      <alignment horizontal="center" vertical="center"/>
    </xf>
    <xf numFmtId="0" fontId="104" fillId="59" borderId="196" xfId="15" applyFont="1" applyFill="1" applyBorder="1" applyAlignment="1">
      <alignment horizontal="center" vertical="center"/>
    </xf>
    <xf numFmtId="0" fontId="81" fillId="15" borderId="194" xfId="0" applyFont="1" applyFill="1" applyBorder="1" applyAlignment="1">
      <alignment horizontal="center" vertical="center"/>
    </xf>
    <xf numFmtId="0" fontId="81" fillId="15" borderId="195" xfId="0" applyFont="1" applyFill="1" applyBorder="1" applyAlignment="1">
      <alignment horizontal="center" vertical="center"/>
    </xf>
    <xf numFmtId="0" fontId="81" fillId="15" borderId="196" xfId="0" applyFont="1" applyFill="1" applyBorder="1" applyAlignment="1">
      <alignment horizontal="center" vertical="center"/>
    </xf>
    <xf numFmtId="0" fontId="82" fillId="58" borderId="10" xfId="15" applyFont="1" applyFill="1" applyBorder="1" applyAlignment="1">
      <alignment horizontal="center" vertical="center"/>
    </xf>
    <xf numFmtId="0" fontId="14" fillId="8" borderId="194" xfId="15" applyFont="1" applyFill="1" applyBorder="1" applyAlignment="1">
      <alignment horizontal="center" vertical="center" wrapText="1"/>
    </xf>
    <xf numFmtId="0" fontId="14" fillId="8" borderId="195" xfId="15" applyFont="1" applyFill="1" applyBorder="1" applyAlignment="1">
      <alignment horizontal="center" vertical="center" wrapText="1"/>
    </xf>
    <xf numFmtId="0" fontId="14" fillId="8" borderId="196" xfId="15" applyFont="1" applyFill="1" applyBorder="1" applyAlignment="1">
      <alignment horizontal="center" vertical="center" wrapText="1"/>
    </xf>
    <xf numFmtId="0" fontId="82" fillId="57" borderId="54" xfId="15" applyFont="1" applyFill="1" applyBorder="1" applyAlignment="1">
      <alignment horizontal="center" vertical="center"/>
    </xf>
    <xf numFmtId="0" fontId="82" fillId="57" borderId="18" xfId="15" applyFont="1" applyFill="1" applyBorder="1" applyAlignment="1">
      <alignment horizontal="center" vertical="center"/>
    </xf>
    <xf numFmtId="0" fontId="45" fillId="15" borderId="272" xfId="15" applyFont="1" applyFill="1" applyBorder="1" applyAlignment="1">
      <alignment horizontal="left" vertical="center" indent="1"/>
    </xf>
    <xf numFmtId="0" fontId="45" fillId="15" borderId="273" xfId="15" applyFont="1" applyFill="1" applyBorder="1" applyAlignment="1">
      <alignment horizontal="left" vertical="center" indent="1"/>
    </xf>
    <xf numFmtId="0" fontId="45" fillId="15" borderId="274" xfId="15" applyFont="1" applyFill="1" applyBorder="1" applyAlignment="1">
      <alignment horizontal="left" vertical="center" indent="1"/>
    </xf>
    <xf numFmtId="0" fontId="5" fillId="0" borderId="0" xfId="15" applyFont="1" applyBorder="1" applyAlignment="1">
      <alignment horizontal="left" wrapText="1"/>
    </xf>
    <xf numFmtId="0" fontId="5" fillId="0" borderId="0" xfId="15" applyFont="1" applyBorder="1" applyAlignment="1">
      <alignment wrapText="1"/>
    </xf>
    <xf numFmtId="0" fontId="5" fillId="0" borderId="0" xfId="0" applyFont="1" applyAlignment="1">
      <alignment horizontal="center" vertical="top"/>
    </xf>
    <xf numFmtId="0" fontId="5" fillId="0" borderId="28" xfId="15" applyFont="1" applyBorder="1" applyAlignment="1">
      <alignment horizontal="center"/>
    </xf>
    <xf numFmtId="0" fontId="5" fillId="0" borderId="0" xfId="15" applyFont="1"/>
    <xf numFmtId="0" fontId="6" fillId="62" borderId="28" xfId="15" applyFont="1" applyFill="1" applyBorder="1" applyAlignment="1">
      <alignment vertical="center"/>
    </xf>
    <xf numFmtId="0" fontId="14" fillId="8" borderId="28" xfId="15" applyFont="1" applyFill="1" applyBorder="1" applyAlignment="1">
      <alignment vertical="center"/>
    </xf>
    <xf numFmtId="0" fontId="5" fillId="0" borderId="0" xfId="15" applyFont="1" applyAlignment="1">
      <alignment vertical="center"/>
    </xf>
    <xf numFmtId="0" fontId="5" fillId="0" borderId="0" xfId="0" applyFont="1" applyAlignment="1">
      <alignment vertical="center"/>
    </xf>
    <xf numFmtId="0" fontId="6" fillId="4" borderId="28" xfId="15" applyFont="1" applyFill="1" applyBorder="1" applyAlignment="1">
      <alignment horizontal="right" vertical="center"/>
    </xf>
    <xf numFmtId="0" fontId="6" fillId="0" borderId="31" xfId="15" applyFont="1" applyBorder="1" applyAlignment="1">
      <alignment horizontal="left" vertical="center" wrapText="1" indent="1"/>
    </xf>
    <xf numFmtId="0" fontId="6" fillId="0" borderId="43" xfId="15" applyFont="1" applyBorder="1" applyAlignment="1">
      <alignment horizontal="left" vertical="center" wrapText="1" indent="1"/>
    </xf>
    <xf numFmtId="0" fontId="6" fillId="0" borderId="32" xfId="15" applyFont="1" applyBorder="1" applyAlignment="1">
      <alignment horizontal="left" vertical="center" wrapText="1" indent="1"/>
    </xf>
    <xf numFmtId="0" fontId="5" fillId="0" borderId="44" xfId="0" applyFont="1" applyBorder="1" applyAlignment="1">
      <alignment horizontal="left" vertical="center" wrapText="1" indent="1"/>
    </xf>
    <xf numFmtId="0" fontId="5" fillId="0" borderId="41" xfId="0" applyFont="1" applyBorder="1" applyAlignment="1">
      <alignment horizontal="left" vertical="center" wrapText="1" indent="1"/>
    </xf>
    <xf numFmtId="0" fontId="5" fillId="0" borderId="47" xfId="0" applyFont="1" applyBorder="1" applyAlignment="1">
      <alignment horizontal="left" vertical="center" wrapText="1" indent="1"/>
    </xf>
    <xf numFmtId="0" fontId="5" fillId="0" borderId="48" xfId="0" applyFont="1" applyBorder="1" applyAlignment="1">
      <alignment horizontal="left" vertical="center" wrapText="1" indent="1"/>
    </xf>
    <xf numFmtId="0" fontId="5" fillId="0" borderId="49" xfId="0" applyFont="1" applyBorder="1" applyAlignment="1">
      <alignment horizontal="left" vertical="center" wrapText="1" indent="1"/>
    </xf>
    <xf numFmtId="0" fontId="14" fillId="8" borderId="31" xfId="15" applyFont="1" applyFill="1" applyBorder="1" applyAlignment="1">
      <alignment vertical="center" wrapText="1"/>
    </xf>
    <xf numFmtId="0" fontId="14" fillId="8" borderId="43" xfId="15" applyFont="1" applyFill="1" applyBorder="1" applyAlignment="1">
      <alignment vertical="center" wrapText="1"/>
    </xf>
    <xf numFmtId="0" fontId="14" fillId="8" borderId="32" xfId="15" applyFont="1" applyFill="1" applyBorder="1" applyAlignment="1">
      <alignment vertical="center" wrapText="1"/>
    </xf>
    <xf numFmtId="0" fontId="5" fillId="0" borderId="4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46" xfId="0" applyFont="1" applyBorder="1" applyAlignment="1">
      <alignment horizontal="left" vertical="center" wrapText="1" indent="1"/>
    </xf>
    <xf numFmtId="0" fontId="14" fillId="4" borderId="31" xfId="15" applyFont="1" applyFill="1" applyBorder="1" applyAlignment="1">
      <alignment horizontal="center" vertical="center"/>
    </xf>
    <xf numFmtId="0" fontId="14" fillId="4" borderId="32" xfId="15" applyFont="1" applyFill="1" applyBorder="1" applyAlignment="1">
      <alignment horizontal="center" vertical="center"/>
    </xf>
    <xf numFmtId="0" fontId="14" fillId="4" borderId="43" xfId="15" applyFont="1" applyFill="1" applyBorder="1" applyAlignment="1">
      <alignment horizontal="center" vertical="center"/>
    </xf>
    <xf numFmtId="0" fontId="6" fillId="4" borderId="31" xfId="15" applyFont="1" applyFill="1" applyBorder="1" applyAlignment="1">
      <alignment horizontal="right" vertical="center"/>
    </xf>
    <xf numFmtId="0" fontId="6" fillId="4" borderId="32" xfId="15" applyFont="1" applyFill="1" applyBorder="1" applyAlignment="1">
      <alignment horizontal="right" vertical="center"/>
    </xf>
    <xf numFmtId="0" fontId="6" fillId="0" borderId="32" xfId="15" applyFont="1" applyBorder="1" applyAlignment="1">
      <alignment vertical="center"/>
    </xf>
    <xf numFmtId="0" fontId="6" fillId="0" borderId="31" xfId="15" applyFont="1" applyBorder="1" applyAlignment="1">
      <alignment horizontal="left" wrapText="1" indent="1"/>
    </xf>
    <xf numFmtId="0" fontId="6" fillId="0" borderId="43" xfId="15" applyFont="1" applyBorder="1" applyAlignment="1">
      <alignment horizontal="left" wrapText="1" indent="1"/>
    </xf>
    <xf numFmtId="0" fontId="6" fillId="0" borderId="32" xfId="15" applyFont="1" applyBorder="1" applyAlignment="1">
      <alignment horizontal="left" wrapText="1" indent="1"/>
    </xf>
    <xf numFmtId="0" fontId="6" fillId="4" borderId="31" xfId="15" applyFont="1" applyFill="1" applyBorder="1" applyAlignment="1">
      <alignment horizontal="right" vertical="center" wrapText="1"/>
    </xf>
    <xf numFmtId="0" fontId="6" fillId="4" borderId="32" xfId="15" applyFont="1" applyFill="1" applyBorder="1" applyAlignment="1">
      <alignment horizontal="right" vertical="center" wrapText="1"/>
    </xf>
    <xf numFmtId="0" fontId="6" fillId="0" borderId="32" xfId="15" applyFont="1" applyBorder="1" applyAlignment="1">
      <alignment vertical="center" wrapText="1"/>
    </xf>
    <xf numFmtId="0" fontId="14" fillId="4" borderId="28" xfId="15" applyFont="1" applyFill="1" applyBorder="1" applyAlignment="1">
      <alignment horizontal="center" vertical="center" wrapText="1"/>
    </xf>
    <xf numFmtId="0" fontId="14" fillId="4" borderId="31" xfId="15" applyFont="1" applyFill="1" applyBorder="1" applyAlignment="1">
      <alignment horizontal="center" vertical="center" wrapText="1"/>
    </xf>
    <xf numFmtId="0" fontId="14" fillId="4" borderId="31" xfId="15" applyFont="1" applyFill="1" applyBorder="1" applyAlignment="1">
      <alignment horizontal="center" vertical="center" wrapText="1"/>
    </xf>
    <xf numFmtId="0" fontId="14" fillId="4" borderId="43" xfId="15" applyFont="1" applyFill="1" applyBorder="1" applyAlignment="1">
      <alignment horizontal="center" vertical="center" wrapText="1"/>
    </xf>
    <xf numFmtId="0" fontId="14" fillId="4" borderId="32" xfId="15" applyFont="1" applyFill="1" applyBorder="1" applyAlignment="1">
      <alignment horizontal="center" vertical="center" wrapText="1"/>
    </xf>
    <xf numFmtId="0" fontId="6" fillId="0" borderId="31" xfId="15" applyFont="1" applyBorder="1" applyAlignment="1">
      <alignment horizontal="left" vertical="center" indent="1"/>
    </xf>
    <xf numFmtId="0" fontId="6" fillId="0" borderId="43" xfId="15" applyFont="1" applyBorder="1" applyAlignment="1">
      <alignment horizontal="left" vertical="center" indent="1"/>
    </xf>
    <xf numFmtId="0" fontId="6" fillId="0" borderId="32" xfId="15" applyFont="1" applyBorder="1" applyAlignment="1">
      <alignment horizontal="left" vertical="center" indent="1"/>
    </xf>
    <xf numFmtId="0" fontId="5" fillId="0" borderId="32" xfId="15" applyFont="1" applyBorder="1" applyAlignment="1">
      <alignment horizontal="center"/>
    </xf>
    <xf numFmtId="0" fontId="5" fillId="0" borderId="31" xfId="15" applyFont="1" applyBorder="1" applyAlignment="1">
      <alignment horizontal="center"/>
    </xf>
    <xf numFmtId="165" fontId="14" fillId="4" borderId="28" xfId="15" applyNumberFormat="1" applyFont="1" applyFill="1" applyBorder="1" applyAlignment="1">
      <alignment horizontal="center" vertical="center"/>
    </xf>
    <xf numFmtId="165" fontId="14" fillId="4" borderId="31" xfId="15" applyNumberFormat="1" applyFont="1" applyFill="1" applyBorder="1" applyAlignment="1">
      <alignment horizontal="center" vertical="center" wrapText="1"/>
    </xf>
    <xf numFmtId="0" fontId="5" fillId="0" borderId="28" xfId="15" applyFont="1" applyBorder="1" applyAlignment="1">
      <alignment horizontal="center" vertical="center"/>
    </xf>
    <xf numFmtId="165" fontId="5" fillId="0" borderId="28" xfId="54478" applyNumberFormat="1" applyFont="1" applyBorder="1" applyAlignment="1">
      <alignment horizontal="center" vertical="center"/>
    </xf>
    <xf numFmtId="9" fontId="5" fillId="0" borderId="28" xfId="38" applyFont="1" applyBorder="1" applyAlignment="1">
      <alignment horizontal="center"/>
    </xf>
    <xf numFmtId="0" fontId="5" fillId="0" borderId="31" xfId="15" applyFont="1" applyBorder="1" applyAlignment="1">
      <alignment horizontal="center"/>
    </xf>
    <xf numFmtId="9" fontId="5" fillId="0" borderId="31" xfId="38" applyFont="1" applyBorder="1" applyAlignment="1">
      <alignment horizontal="center"/>
    </xf>
    <xf numFmtId="165" fontId="5" fillId="4" borderId="31" xfId="15" applyNumberFormat="1" applyFont="1" applyFill="1" applyBorder="1" applyAlignment="1">
      <alignment vertical="center"/>
    </xf>
    <xf numFmtId="0" fontId="5" fillId="0" borderId="28" xfId="15" applyFont="1" applyBorder="1" applyAlignment="1"/>
    <xf numFmtId="165" fontId="5" fillId="0" borderId="28" xfId="54478" applyNumberFormat="1" applyFont="1" applyFill="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xf>
    <xf numFmtId="165" fontId="5" fillId="4" borderId="31" xfId="0" applyNumberFormat="1" applyFont="1" applyFill="1" applyBorder="1" applyAlignment="1">
      <alignment vertical="center"/>
    </xf>
    <xf numFmtId="0" fontId="5" fillId="0" borderId="28" xfId="0" applyFont="1" applyBorder="1" applyAlignment="1"/>
    <xf numFmtId="0" fontId="6" fillId="63" borderId="31" xfId="15" applyFont="1" applyFill="1" applyBorder="1" applyAlignment="1"/>
    <xf numFmtId="0" fontId="6" fillId="63" borderId="43" xfId="15" applyFont="1" applyFill="1" applyBorder="1" applyAlignment="1"/>
    <xf numFmtId="165" fontId="6" fillId="63" borderId="43" xfId="15" applyNumberFormat="1" applyFont="1" applyFill="1" applyBorder="1" applyAlignment="1">
      <alignment horizontal="center"/>
    </xf>
    <xf numFmtId="165" fontId="6" fillId="63" borderId="31" xfId="15" applyNumberFormat="1" applyFont="1" applyFill="1" applyBorder="1" applyAlignment="1">
      <alignment horizontal="center"/>
    </xf>
    <xf numFmtId="0" fontId="6" fillId="63" borderId="32" xfId="15" applyFont="1" applyFill="1" applyBorder="1" applyAlignment="1"/>
    <xf numFmtId="0" fontId="5" fillId="0" borderId="44" xfId="15" applyFont="1" applyBorder="1" applyAlignment="1"/>
    <xf numFmtId="165" fontId="6" fillId="4" borderId="28" xfId="15" applyNumberFormat="1" applyFont="1" applyFill="1" applyBorder="1" applyAlignment="1">
      <alignment horizontal="center"/>
    </xf>
    <xf numFmtId="0" fontId="5" fillId="0" borderId="49" xfId="15" applyFont="1" applyBorder="1" applyAlignment="1">
      <alignment horizontal="center"/>
    </xf>
    <xf numFmtId="0" fontId="5" fillId="0" borderId="30" xfId="15" applyFont="1" applyBorder="1" applyAlignment="1">
      <alignment horizontal="center"/>
    </xf>
    <xf numFmtId="0" fontId="5" fillId="0" borderId="47" xfId="15" applyFont="1" applyBorder="1" applyAlignment="1">
      <alignment horizontal="center"/>
    </xf>
    <xf numFmtId="0" fontId="6" fillId="0" borderId="28" xfId="25" applyFont="1" applyBorder="1" applyAlignment="1">
      <alignment vertical="center"/>
    </xf>
    <xf numFmtId="165" fontId="6" fillId="0" borderId="28" xfId="54478" applyNumberFormat="1" applyFont="1" applyBorder="1" applyAlignment="1">
      <alignment vertical="center"/>
    </xf>
    <xf numFmtId="165" fontId="6" fillId="0" borderId="31" xfId="15" applyNumberFormat="1" applyFont="1" applyBorder="1" applyAlignment="1">
      <alignment horizontal="left" vertical="center" indent="1"/>
    </xf>
    <xf numFmtId="165" fontId="6" fillId="0" borderId="43" xfId="15" applyNumberFormat="1" applyFont="1" applyBorder="1" applyAlignment="1">
      <alignment horizontal="left" vertical="center" indent="1"/>
    </xf>
    <xf numFmtId="165" fontId="6" fillId="0" borderId="32" xfId="15" applyNumberFormat="1" applyFont="1" applyBorder="1" applyAlignment="1">
      <alignment horizontal="left" vertical="center" indent="1"/>
    </xf>
    <xf numFmtId="0" fontId="6" fillId="0" borderId="28" xfId="25" applyFont="1" applyFill="1" applyBorder="1" applyAlignment="1">
      <alignment vertical="center"/>
    </xf>
    <xf numFmtId="0" fontId="6" fillId="63" borderId="31" xfId="15" applyFont="1" applyFill="1" applyBorder="1" applyAlignment="1">
      <alignment horizontal="center"/>
    </xf>
    <xf numFmtId="0" fontId="5" fillId="0" borderId="48" xfId="15" applyFont="1" applyBorder="1" applyAlignment="1"/>
    <xf numFmtId="0" fontId="5" fillId="0" borderId="28" xfId="25" applyFont="1" applyBorder="1" applyAlignment="1">
      <alignment vertical="center"/>
    </xf>
    <xf numFmtId="0" fontId="5" fillId="0" borderId="28" xfId="15" applyFont="1" applyBorder="1" applyAlignment="1">
      <alignment vertical="center"/>
    </xf>
    <xf numFmtId="165" fontId="5" fillId="0" borderId="28" xfId="15" applyNumberFormat="1" applyFont="1" applyBorder="1" applyAlignment="1">
      <alignment vertical="center"/>
    </xf>
    <xf numFmtId="165" fontId="5" fillId="0" borderId="31" xfId="15" applyNumberFormat="1" applyFont="1" applyBorder="1" applyAlignment="1">
      <alignment horizontal="left" vertical="center" wrapText="1" indent="1"/>
    </xf>
    <xf numFmtId="165" fontId="5" fillId="0" borderId="43" xfId="15" applyNumberFormat="1" applyFont="1" applyBorder="1" applyAlignment="1">
      <alignment horizontal="left" vertical="center" wrapText="1" indent="1"/>
    </xf>
    <xf numFmtId="165" fontId="5" fillId="0" borderId="32" xfId="15" applyNumberFormat="1" applyFont="1" applyBorder="1" applyAlignment="1">
      <alignment horizontal="left" vertical="center" wrapText="1" indent="1"/>
    </xf>
    <xf numFmtId="0" fontId="5" fillId="0" borderId="28" xfId="25" applyFont="1" applyFill="1" applyBorder="1" applyAlignment="1">
      <alignment vertical="center"/>
    </xf>
    <xf numFmtId="165" fontId="5" fillId="0" borderId="31" xfId="15" applyNumberFormat="1" applyFont="1" applyBorder="1" applyAlignment="1">
      <alignment horizontal="left" vertical="center" indent="1"/>
    </xf>
    <xf numFmtId="165" fontId="5" fillId="0" borderId="43" xfId="15" applyNumberFormat="1" applyFont="1" applyBorder="1" applyAlignment="1">
      <alignment horizontal="left" vertical="center" indent="1"/>
    </xf>
    <xf numFmtId="165" fontId="5" fillId="0" borderId="32" xfId="15" applyNumberFormat="1" applyFont="1" applyBorder="1" applyAlignment="1">
      <alignment horizontal="left" vertical="center" indent="1"/>
    </xf>
    <xf numFmtId="165" fontId="5" fillId="0" borderId="31" xfId="15" applyNumberFormat="1" applyFont="1" applyBorder="1" applyAlignment="1">
      <alignment horizontal="center"/>
    </xf>
    <xf numFmtId="165" fontId="5" fillId="0" borderId="32" xfId="15" applyNumberFormat="1" applyFont="1" applyBorder="1" applyAlignment="1">
      <alignment horizontal="center"/>
    </xf>
    <xf numFmtId="0" fontId="6" fillId="4" borderId="28" xfId="15" applyFont="1" applyFill="1" applyBorder="1" applyAlignment="1">
      <alignment horizontal="right" vertical="center" indent="1"/>
    </xf>
    <xf numFmtId="0" fontId="5" fillId="0" borderId="31" xfId="15" applyFont="1" applyBorder="1" applyAlignment="1">
      <alignment horizontal="left" vertical="center" wrapText="1" indent="1"/>
    </xf>
    <xf numFmtId="0" fontId="5" fillId="0" borderId="32" xfId="15" applyFont="1" applyBorder="1" applyAlignment="1">
      <alignment horizontal="left" vertical="center" wrapText="1" indent="1"/>
    </xf>
    <xf numFmtId="0" fontId="5" fillId="0" borderId="43" xfId="15" applyFont="1" applyBorder="1" applyAlignment="1">
      <alignment horizontal="left" vertical="center" wrapText="1" indent="1"/>
    </xf>
    <xf numFmtId="0" fontId="6" fillId="8" borderId="293" xfId="15" applyFont="1" applyFill="1" applyBorder="1" applyAlignment="1">
      <alignment horizontal="center" vertical="center"/>
    </xf>
    <xf numFmtId="0" fontId="6" fillId="8" borderId="294" xfId="15" applyFont="1" applyFill="1" applyBorder="1" applyAlignment="1">
      <alignment horizontal="center" vertical="center"/>
    </xf>
    <xf numFmtId="0" fontId="6" fillId="8" borderId="295" xfId="15" applyFont="1" applyFill="1" applyBorder="1" applyAlignment="1">
      <alignment horizontal="center" vertical="center"/>
    </xf>
    <xf numFmtId="0" fontId="14" fillId="4" borderId="235" xfId="15" applyFont="1" applyFill="1" applyBorder="1" applyAlignment="1">
      <alignment horizontal="center" vertical="center"/>
    </xf>
    <xf numFmtId="0" fontId="14" fillId="4" borderId="236" xfId="15" applyFont="1" applyFill="1" applyBorder="1" applyAlignment="1">
      <alignment horizontal="center" vertical="center"/>
    </xf>
    <xf numFmtId="0" fontId="6" fillId="11" borderId="235" xfId="15" applyFont="1" applyFill="1" applyBorder="1" applyAlignment="1">
      <alignment horizontal="right" vertical="center" indent="1"/>
    </xf>
    <xf numFmtId="0" fontId="6" fillId="11" borderId="32" xfId="15" applyFont="1" applyFill="1" applyBorder="1" applyAlignment="1">
      <alignment horizontal="right" vertical="center" indent="1"/>
    </xf>
    <xf numFmtId="165" fontId="6" fillId="11" borderId="236" xfId="15" applyNumberFormat="1" applyFont="1" applyFill="1" applyBorder="1" applyAlignment="1">
      <alignment horizontal="center" vertical="center"/>
    </xf>
    <xf numFmtId="0" fontId="6" fillId="11" borderId="235" xfId="15" applyFont="1" applyFill="1" applyBorder="1" applyAlignment="1">
      <alignment horizontal="right" vertical="center" wrapText="1" indent="1"/>
    </xf>
    <xf numFmtId="0" fontId="6" fillId="11" borderId="32" xfId="15" applyFont="1" applyFill="1" applyBorder="1" applyAlignment="1">
      <alignment horizontal="right" vertical="center" wrapText="1" indent="1"/>
    </xf>
    <xf numFmtId="0" fontId="6" fillId="63" borderId="235" xfId="15" applyFont="1" applyFill="1" applyBorder="1" applyAlignment="1"/>
    <xf numFmtId="0" fontId="6" fillId="63" borderId="236" xfId="15" applyFont="1" applyFill="1" applyBorder="1" applyAlignment="1">
      <alignment horizontal="center"/>
    </xf>
    <xf numFmtId="0" fontId="5" fillId="0" borderId="24" xfId="0" applyFont="1" applyBorder="1"/>
    <xf numFmtId="0" fontId="5" fillId="0" borderId="296" xfId="0" applyFont="1" applyBorder="1"/>
    <xf numFmtId="165" fontId="6" fillId="4" borderId="214" xfId="15" applyNumberFormat="1" applyFont="1" applyFill="1" applyBorder="1" applyAlignment="1">
      <alignment horizontal="center"/>
    </xf>
    <xf numFmtId="0" fontId="6" fillId="3" borderId="28" xfId="15" applyFont="1" applyFill="1" applyBorder="1" applyAlignment="1">
      <alignment vertical="center"/>
    </xf>
    <xf numFmtId="0" fontId="52" fillId="12" borderId="191" xfId="15" applyFont="1" applyFill="1" applyBorder="1" applyAlignment="1">
      <alignment horizontal="center" vertical="center" wrapText="1"/>
    </xf>
    <xf numFmtId="0" fontId="23" fillId="10" borderId="151" xfId="0" applyFont="1" applyFill="1" applyBorder="1" applyAlignment="1">
      <alignment horizontal="center" vertical="center" wrapText="1"/>
    </xf>
    <xf numFmtId="0" fontId="6" fillId="4" borderId="151" xfId="0" applyFont="1" applyFill="1" applyBorder="1" applyAlignment="1">
      <alignment horizontal="center" vertical="center" wrapText="1"/>
    </xf>
    <xf numFmtId="0" fontId="6" fillId="4" borderId="29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2" fillId="57" borderId="11" xfId="15" applyFont="1" applyFill="1" applyBorder="1" applyAlignment="1">
      <alignment horizontal="center" vertical="center" wrapText="1"/>
    </xf>
    <xf numFmtId="0" fontId="52" fillId="57" borderId="191" xfId="15" applyFont="1" applyFill="1" applyBorder="1" applyAlignment="1">
      <alignment horizontal="center" vertical="center" wrapText="1"/>
    </xf>
    <xf numFmtId="0" fontId="52" fillId="57" borderId="12" xfId="15" applyFont="1" applyFill="1" applyBorder="1" applyAlignment="1">
      <alignment horizontal="center" vertical="center" wrapText="1"/>
    </xf>
    <xf numFmtId="0" fontId="36" fillId="4" borderId="151" xfId="0" applyFont="1" applyFill="1" applyBorder="1" applyAlignment="1">
      <alignment horizontal="center" vertical="center" wrapText="1"/>
    </xf>
    <xf numFmtId="0" fontId="52" fillId="62" borderId="11" xfId="15" applyFont="1" applyFill="1" applyBorder="1" applyAlignment="1">
      <alignment horizontal="center" vertical="center" wrapText="1"/>
    </xf>
    <xf numFmtId="0" fontId="52" fillId="62" borderId="191" xfId="15" applyFont="1" applyFill="1" applyBorder="1" applyAlignment="1">
      <alignment horizontal="center" vertical="center" wrapText="1"/>
    </xf>
    <xf numFmtId="0" fontId="52" fillId="62" borderId="12" xfId="15" applyFont="1" applyFill="1" applyBorder="1" applyAlignment="1">
      <alignment horizontal="center" vertical="center" wrapText="1"/>
    </xf>
    <xf numFmtId="0" fontId="3" fillId="57" borderId="1" xfId="54467" applyFill="1" applyBorder="1"/>
    <xf numFmtId="43" fontId="49" fillId="57" borderId="0" xfId="54469" applyFont="1" applyFill="1" applyBorder="1"/>
    <xf numFmtId="0" fontId="3" fillId="57" borderId="0" xfId="54467" applyFill="1" applyBorder="1" applyAlignment="1">
      <alignment horizontal="center" wrapText="1"/>
    </xf>
    <xf numFmtId="0" fontId="3" fillId="57" borderId="0" xfId="54467" applyFill="1" applyBorder="1" applyAlignment="1">
      <alignment horizontal="center"/>
    </xf>
    <xf numFmtId="0" fontId="3" fillId="57" borderId="0" xfId="54467" applyFill="1" applyBorder="1"/>
    <xf numFmtId="0" fontId="3" fillId="57" borderId="2" xfId="54467" applyFill="1" applyBorder="1"/>
    <xf numFmtId="0" fontId="76" fillId="4" borderId="29" xfId="0" applyFont="1" applyFill="1" applyBorder="1" applyAlignment="1">
      <alignment horizontal="center" vertical="center" wrapText="1"/>
    </xf>
    <xf numFmtId="0" fontId="34" fillId="4" borderId="29" xfId="0" applyFont="1" applyFill="1" applyBorder="1" applyAlignment="1">
      <alignment horizontal="center" vertical="center" wrapText="1"/>
    </xf>
    <xf numFmtId="44" fontId="30" fillId="0" borderId="31" xfId="0" applyNumberFormat="1" applyFont="1" applyBorder="1" applyAlignment="1">
      <alignment horizontal="right" vertical="center" wrapText="1"/>
    </xf>
    <xf numFmtId="0" fontId="5" fillId="0" borderId="31" xfId="0" applyFont="1" applyBorder="1" applyAlignment="1">
      <alignment horizontal="left" indent="1"/>
    </xf>
    <xf numFmtId="0" fontId="0" fillId="0" borderId="43" xfId="0" applyBorder="1" applyAlignment="1">
      <alignment horizontal="left" indent="1"/>
    </xf>
    <xf numFmtId="0" fontId="0" fillId="0" borderId="32" xfId="0" applyBorder="1" applyAlignment="1">
      <alignment horizontal="left" indent="1"/>
    </xf>
    <xf numFmtId="10" fontId="32" fillId="0" borderId="28" xfId="0" applyNumberFormat="1" applyFont="1" applyBorder="1" applyAlignment="1">
      <alignment horizontal="center"/>
    </xf>
    <xf numFmtId="44" fontId="37" fillId="0" borderId="28" xfId="0" applyNumberFormat="1" applyFont="1" applyBorder="1" applyAlignment="1">
      <alignment horizontal="center"/>
    </xf>
    <xf numFmtId="0" fontId="34" fillId="5" borderId="43" xfId="0" applyFont="1" applyFill="1" applyBorder="1" applyAlignment="1">
      <alignment horizontal="center" vertical="center" wrapText="1"/>
    </xf>
    <xf numFmtId="0" fontId="56" fillId="0" borderId="43" xfId="0" applyFont="1" applyBorder="1"/>
    <xf numFmtId="0" fontId="37" fillId="0" borderId="43" xfId="0" applyFont="1" applyBorder="1"/>
    <xf numFmtId="0" fontId="37" fillId="0" borderId="43" xfId="0" applyFont="1" applyBorder="1" applyAlignment="1">
      <alignment horizontal="left" vertical="center"/>
    </xf>
    <xf numFmtId="0" fontId="0" fillId="57" borderId="54" xfId="0" applyFill="1" applyBorder="1" applyAlignment="1"/>
    <xf numFmtId="0" fontId="0" fillId="57" borderId="18" xfId="0" applyFill="1" applyBorder="1" applyAlignment="1"/>
    <xf numFmtId="0" fontId="0" fillId="57" borderId="55" xfId="0" applyFill="1" applyBorder="1" applyAlignment="1"/>
    <xf numFmtId="0" fontId="41" fillId="0" borderId="31" xfId="0" applyFont="1" applyBorder="1" applyAlignment="1">
      <alignment horizontal="right" vertical="center" wrapText="1"/>
    </xf>
    <xf numFmtId="0" fontId="41" fillId="0" borderId="32" xfId="0" applyFont="1" applyBorder="1" applyAlignment="1">
      <alignment horizontal="right" vertical="center"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9" fontId="30" fillId="0" borderId="28" xfId="0" applyNumberFormat="1" applyFont="1" applyBorder="1" applyAlignment="1">
      <alignment horizontal="center" vertical="center" wrapText="1"/>
    </xf>
    <xf numFmtId="44" fontId="39" fillId="0" borderId="0" xfId="0" applyNumberFormat="1" applyFont="1"/>
    <xf numFmtId="0" fontId="38" fillId="0" borderId="28" xfId="0" applyFont="1" applyBorder="1" applyAlignment="1">
      <alignment horizontal="center" vertical="center" wrapText="1"/>
    </xf>
    <xf numFmtId="0" fontId="54" fillId="62" borderId="31" xfId="0" applyFont="1" applyFill="1" applyBorder="1" applyAlignment="1">
      <alignment horizontal="center" vertical="center" wrapText="1"/>
    </xf>
    <xf numFmtId="0" fontId="54" fillId="62" borderId="43" xfId="0" applyFont="1" applyFill="1" applyBorder="1" applyAlignment="1">
      <alignment horizontal="center" vertical="center" wrapText="1"/>
    </xf>
    <xf numFmtId="0" fontId="55" fillId="8" borderId="31" xfId="0" applyFont="1" applyFill="1" applyBorder="1" applyAlignment="1">
      <alignment horizontal="center" wrapText="1"/>
    </xf>
    <xf numFmtId="0" fontId="55" fillId="8" borderId="43" xfId="0" applyFont="1" applyFill="1" applyBorder="1" applyAlignment="1">
      <alignment horizontal="center" wrapText="1"/>
    </xf>
    <xf numFmtId="0" fontId="55" fillId="8" borderId="32" xfId="0" applyFont="1" applyFill="1" applyBorder="1" applyAlignment="1">
      <alignment horizontal="center" wrapText="1"/>
    </xf>
    <xf numFmtId="0" fontId="55" fillId="64" borderId="31" xfId="0" applyFont="1" applyFill="1" applyBorder="1" applyAlignment="1">
      <alignment horizontal="center" vertical="center" wrapText="1"/>
    </xf>
    <xf numFmtId="0" fontId="55" fillId="64" borderId="43" xfId="0" applyFont="1" applyFill="1" applyBorder="1" applyAlignment="1">
      <alignment horizontal="center" vertical="center" wrapText="1"/>
    </xf>
    <xf numFmtId="0" fontId="55" fillId="64" borderId="32" xfId="0" applyFont="1" applyFill="1" applyBorder="1" applyAlignment="1">
      <alignment horizontal="center" vertical="center" wrapText="1"/>
    </xf>
    <xf numFmtId="0" fontId="42" fillId="56" borderId="31" xfId="0" applyFont="1" applyFill="1" applyBorder="1" applyAlignment="1">
      <alignment horizontal="right" vertical="center" wrapText="1"/>
    </xf>
    <xf numFmtId="0" fontId="42" fillId="56" borderId="32" xfId="0" applyFont="1" applyFill="1" applyBorder="1" applyAlignment="1">
      <alignment horizontal="right" vertical="center" wrapText="1"/>
    </xf>
    <xf numFmtId="44" fontId="34" fillId="56" borderId="28" xfId="8" applyFont="1" applyFill="1" applyBorder="1" applyAlignment="1">
      <alignment vertical="center"/>
    </xf>
    <xf numFmtId="44" fontId="33" fillId="56" borderId="28" xfId="0" applyNumberFormat="1" applyFont="1" applyFill="1" applyBorder="1" applyAlignment="1">
      <alignment vertical="center"/>
    </xf>
    <xf numFmtId="0" fontId="42" fillId="56" borderId="43" xfId="0" applyFont="1" applyFill="1" applyBorder="1" applyAlignment="1">
      <alignment horizontal="right" vertical="center" wrapText="1"/>
    </xf>
    <xf numFmtId="44" fontId="30" fillId="56" borderId="28" xfId="0" applyNumberFormat="1" applyFont="1" applyFill="1" applyBorder="1" applyAlignment="1">
      <alignment vertical="center"/>
    </xf>
    <xf numFmtId="0" fontId="58" fillId="4" borderId="60" xfId="0" applyFont="1" applyFill="1" applyBorder="1" applyAlignment="1">
      <alignment horizontal="center" vertical="center" wrapText="1"/>
    </xf>
    <xf numFmtId="0" fontId="40" fillId="4" borderId="52" xfId="0" applyFont="1" applyFill="1" applyBorder="1" applyAlignment="1">
      <alignment horizontal="center" vertical="center" wrapText="1"/>
    </xf>
    <xf numFmtId="0" fontId="40" fillId="4" borderId="61" xfId="0" applyFont="1" applyFill="1" applyBorder="1" applyAlignment="1">
      <alignment horizontal="center" vertical="center" wrapText="1"/>
    </xf>
    <xf numFmtId="0" fontId="59" fillId="56" borderId="219" xfId="0" applyFont="1" applyFill="1" applyBorder="1" applyAlignment="1">
      <alignment horizontal="center" vertical="center" wrapText="1"/>
    </xf>
    <xf numFmtId="0" fontId="59" fillId="56" borderId="298" xfId="0" applyFont="1" applyFill="1" applyBorder="1" applyAlignment="1">
      <alignment horizontal="center" vertical="center" wrapText="1"/>
    </xf>
    <xf numFmtId="0" fontId="59" fillId="56" borderId="299" xfId="0" applyFont="1" applyFill="1" applyBorder="1" applyAlignment="1">
      <alignment horizontal="center" vertical="center" wrapText="1"/>
    </xf>
    <xf numFmtId="0" fontId="59" fillId="56" borderId="24" xfId="0" applyFont="1" applyFill="1" applyBorder="1" applyAlignment="1">
      <alignment horizontal="center" vertical="center" wrapText="1"/>
    </xf>
    <xf numFmtId="0" fontId="59" fillId="56" borderId="296" xfId="0" applyFont="1" applyFill="1" applyBorder="1" applyAlignment="1">
      <alignment horizontal="center" vertical="center" wrapText="1"/>
    </xf>
    <xf numFmtId="0" fontId="59" fillId="56" borderId="300" xfId="0" applyFont="1" applyFill="1" applyBorder="1" applyAlignment="1">
      <alignment horizontal="center" vertical="center" wrapText="1"/>
    </xf>
    <xf numFmtId="0" fontId="36" fillId="4" borderId="301" xfId="0" applyFont="1" applyFill="1" applyBorder="1" applyAlignment="1" applyProtection="1">
      <alignment horizontal="center" vertical="center" wrapText="1"/>
    </xf>
    <xf numFmtId="0" fontId="36" fillId="4" borderId="302" xfId="0" applyFont="1" applyFill="1" applyBorder="1" applyAlignment="1" applyProtection="1">
      <alignment vertical="center" wrapText="1"/>
    </xf>
    <xf numFmtId="0" fontId="69" fillId="53" borderId="270" xfId="54474" applyBorder="1" applyAlignment="1" applyProtection="1">
      <alignment horizontal="center"/>
      <protection locked="0"/>
    </xf>
    <xf numFmtId="38" fontId="6" fillId="4" borderId="190" xfId="0" applyNumberFormat="1" applyFont="1" applyFill="1" applyBorder="1" applyAlignment="1" applyProtection="1">
      <alignment horizontal="center" vertical="center" wrapText="1"/>
    </xf>
    <xf numFmtId="44" fontId="0" fillId="0" borderId="305" xfId="0" applyNumberFormat="1" applyBorder="1" applyAlignment="1" applyProtection="1">
      <alignment horizontal="center" vertical="center"/>
      <protection locked="0"/>
    </xf>
    <xf numFmtId="44" fontId="6" fillId="15" borderId="6" xfId="11" applyFont="1" applyFill="1" applyBorder="1" applyAlignment="1" applyProtection="1">
      <alignment horizontal="center" vertical="center"/>
    </xf>
    <xf numFmtId="171" fontId="6" fillId="15" borderId="176" xfId="11" applyNumberFormat="1" applyFont="1" applyFill="1" applyBorder="1" applyAlignment="1" applyProtection="1">
      <alignment horizontal="center" vertical="center"/>
    </xf>
    <xf numFmtId="44" fontId="6" fillId="4" borderId="306" xfId="0" applyNumberFormat="1" applyFont="1" applyFill="1" applyBorder="1" applyAlignment="1" applyProtection="1">
      <alignment horizontal="center" vertical="center" wrapText="1"/>
    </xf>
    <xf numFmtId="0" fontId="0" fillId="0" borderId="307" xfId="0" applyBorder="1" applyProtection="1"/>
    <xf numFmtId="0" fontId="69" fillId="53" borderId="218" xfId="54474" applyBorder="1" applyAlignment="1" applyProtection="1">
      <alignment horizontal="center" wrapText="1"/>
      <protection locked="0"/>
    </xf>
    <xf numFmtId="38" fontId="6" fillId="10" borderId="255" xfId="0" applyNumberFormat="1" applyFont="1" applyFill="1" applyBorder="1" applyAlignment="1" applyProtection="1">
      <alignment horizontal="center" vertical="center" wrapText="1"/>
    </xf>
    <xf numFmtId="38" fontId="6" fillId="11" borderId="250" xfId="0" applyNumberFormat="1" applyFont="1" applyFill="1" applyBorder="1" applyAlignment="1" applyProtection="1">
      <alignment horizontal="center" vertical="center" wrapText="1"/>
      <protection locked="0"/>
    </xf>
    <xf numFmtId="38" fontId="5" fillId="11" borderId="308" xfId="0" applyNumberFormat="1" applyFont="1" applyFill="1" applyBorder="1" applyAlignment="1" applyProtection="1">
      <alignment horizontal="center" vertical="center" wrapText="1"/>
      <protection locked="0"/>
    </xf>
    <xf numFmtId="38" fontId="5" fillId="11" borderId="309" xfId="0" applyNumberFormat="1" applyFont="1" applyFill="1" applyBorder="1" applyAlignment="1" applyProtection="1">
      <alignment horizontal="center" vertical="center" wrapText="1"/>
    </xf>
    <xf numFmtId="165" fontId="26" fillId="48" borderId="248" xfId="0" applyNumberFormat="1" applyFont="1" applyFill="1" applyBorder="1" applyAlignment="1" applyProtection="1">
      <alignment horizontal="center" vertical="center"/>
    </xf>
    <xf numFmtId="38" fontId="26" fillId="48" borderId="310" xfId="0" applyNumberFormat="1" applyFont="1" applyFill="1" applyBorder="1" applyAlignment="1" applyProtection="1">
      <alignment horizontal="center" vertical="center" wrapText="1"/>
      <protection locked="0"/>
    </xf>
    <xf numFmtId="171" fontId="6" fillId="0" borderId="249" xfId="0" applyNumberFormat="1" applyFont="1" applyBorder="1" applyAlignment="1" applyProtection="1">
      <alignment horizontal="center" vertical="center"/>
    </xf>
    <xf numFmtId="44" fontId="6" fillId="10" borderId="243" xfId="0" applyNumberFormat="1" applyFont="1" applyFill="1" applyBorder="1" applyAlignment="1" applyProtection="1">
      <alignment horizontal="center" vertical="center"/>
    </xf>
    <xf numFmtId="44" fontId="26" fillId="48" borderId="303" xfId="0" applyNumberFormat="1" applyFont="1" applyFill="1" applyBorder="1" applyAlignment="1" applyProtection="1">
      <alignment horizontal="center" vertical="center"/>
    </xf>
    <xf numFmtId="38" fontId="26" fillId="48" borderId="304" xfId="0" applyNumberFormat="1" applyFont="1" applyFill="1" applyBorder="1" applyAlignment="1" applyProtection="1">
      <alignment horizontal="center" vertical="center" wrapText="1"/>
      <protection locked="0"/>
    </xf>
    <xf numFmtId="171" fontId="6" fillId="0" borderId="256" xfId="0" applyNumberFormat="1" applyFont="1" applyBorder="1" applyAlignment="1" applyProtection="1">
      <alignment horizontal="center" vertical="center"/>
    </xf>
    <xf numFmtId="44" fontId="6" fillId="10" borderId="244" xfId="0" applyNumberFormat="1" applyFont="1" applyFill="1" applyBorder="1" applyAlignment="1" applyProtection="1">
      <alignment horizontal="center" vertical="center"/>
    </xf>
    <xf numFmtId="44" fontId="26" fillId="48" borderId="311" xfId="0" applyNumberFormat="1" applyFont="1" applyFill="1" applyBorder="1" applyAlignment="1" applyProtection="1">
      <alignment horizontal="center" vertical="center"/>
    </xf>
    <xf numFmtId="38" fontId="26" fillId="48" borderId="312" xfId="0" applyNumberFormat="1" applyFont="1" applyFill="1" applyBorder="1" applyAlignment="1" applyProtection="1">
      <alignment horizontal="center" vertical="center" wrapText="1"/>
      <protection locked="0"/>
    </xf>
    <xf numFmtId="171" fontId="6" fillId="0" borderId="313" xfId="0" applyNumberFormat="1" applyFont="1" applyBorder="1" applyAlignment="1" applyProtection="1">
      <alignment horizontal="center" vertical="center"/>
    </xf>
    <xf numFmtId="44" fontId="6" fillId="10" borderId="314" xfId="0" applyNumberFormat="1" applyFont="1" applyFill="1" applyBorder="1" applyAlignment="1" applyProtection="1">
      <alignment horizontal="center" vertical="center"/>
    </xf>
    <xf numFmtId="171" fontId="0" fillId="4" borderId="300" xfId="0" applyNumberFormat="1" applyFill="1" applyBorder="1" applyAlignment="1"/>
    <xf numFmtId="171" fontId="99" fillId="54" borderId="256" xfId="0" applyNumberFormat="1" applyFont="1" applyFill="1" applyBorder="1" applyAlignment="1" applyProtection="1">
      <alignment horizontal="center" vertical="center"/>
    </xf>
    <xf numFmtId="0" fontId="69" fillId="53" borderId="194" xfId="54474" applyBorder="1" applyAlignment="1" applyProtection="1">
      <alignment horizontal="center"/>
      <protection locked="0"/>
    </xf>
    <xf numFmtId="38" fontId="6" fillId="4" borderId="289" xfId="0" applyNumberFormat="1" applyFont="1" applyFill="1" applyBorder="1" applyAlignment="1" applyProtection="1">
      <alignment horizontal="center" vertical="center" wrapText="1"/>
    </xf>
    <xf numFmtId="38" fontId="5" fillId="11" borderId="24" xfId="0" applyNumberFormat="1" applyFont="1" applyFill="1" applyBorder="1" applyAlignment="1" applyProtection="1">
      <alignment horizontal="center" vertical="center" wrapText="1"/>
      <protection locked="0"/>
    </xf>
    <xf numFmtId="0" fontId="35" fillId="48" borderId="315" xfId="0" applyNumberFormat="1" applyFont="1" applyFill="1" applyBorder="1" applyAlignment="1" applyProtection="1">
      <alignment horizontal="center" vertical="center"/>
    </xf>
    <xf numFmtId="42" fontId="35" fillId="48" borderId="316" xfId="0" applyNumberFormat="1" applyFont="1" applyFill="1" applyBorder="1" applyAlignment="1" applyProtection="1">
      <alignment horizontal="center" vertical="center"/>
    </xf>
    <xf numFmtId="42" fontId="35" fillId="48" borderId="317" xfId="0" applyNumberFormat="1" applyFont="1" applyFill="1" applyBorder="1" applyAlignment="1" applyProtection="1">
      <alignment horizontal="center" vertical="center"/>
    </xf>
    <xf numFmtId="171" fontId="6" fillId="15" borderId="188" xfId="11" applyNumberFormat="1" applyFont="1" applyFill="1" applyBorder="1" applyAlignment="1" applyProtection="1">
      <alignment horizontal="center" vertical="center"/>
    </xf>
    <xf numFmtId="44" fontId="6" fillId="4" borderId="318" xfId="0" applyNumberFormat="1" applyFont="1" applyFill="1" applyBorder="1" applyAlignment="1" applyProtection="1">
      <alignment horizontal="center" vertical="center" wrapText="1"/>
    </xf>
    <xf numFmtId="38" fontId="6" fillId="4" borderId="298" xfId="0" applyNumberFormat="1" applyFont="1" applyFill="1" applyBorder="1" applyAlignment="1" applyProtection="1">
      <alignment horizontal="center" vertical="center" wrapText="1"/>
    </xf>
    <xf numFmtId="171" fontId="0" fillId="0" borderId="265" xfId="0" applyNumberFormat="1" applyBorder="1" applyAlignment="1" applyProtection="1">
      <alignment vertical="center"/>
      <protection locked="0"/>
    </xf>
    <xf numFmtId="38" fontId="6" fillId="4" borderId="319" xfId="0" applyNumberFormat="1" applyFont="1" applyFill="1" applyBorder="1" applyAlignment="1" applyProtection="1">
      <alignment horizontal="center" vertical="center" wrapText="1"/>
    </xf>
    <xf numFmtId="165" fontId="5" fillId="60" borderId="28" xfId="15" applyNumberFormat="1" applyFont="1" applyFill="1" applyBorder="1" applyAlignment="1" applyProtection="1">
      <alignment horizontal="left" vertical="center" wrapText="1" indent="1"/>
    </xf>
    <xf numFmtId="165" fontId="5" fillId="56" borderId="28" xfId="11" applyNumberFormat="1" applyFont="1" applyFill="1" applyBorder="1" applyAlignment="1" applyProtection="1">
      <alignment horizontal="center" vertical="center" wrapText="1"/>
    </xf>
    <xf numFmtId="165" fontId="45" fillId="59" borderId="28" xfId="11" applyNumberFormat="1" applyFont="1" applyFill="1" applyBorder="1" applyAlignment="1" applyProtection="1">
      <alignment horizontal="center" vertical="center" wrapText="1"/>
    </xf>
    <xf numFmtId="165" fontId="5" fillId="4" borderId="28" xfId="11" applyNumberFormat="1" applyFont="1" applyFill="1" applyBorder="1" applyAlignment="1" applyProtection="1">
      <alignment horizontal="center" vertical="center" wrapText="1"/>
    </xf>
    <xf numFmtId="165" fontId="5" fillId="0" borderId="28" xfId="11" applyNumberFormat="1" applyFont="1" applyBorder="1" applyAlignment="1" applyProtection="1">
      <alignment horizontal="center" vertical="center" wrapText="1"/>
    </xf>
    <xf numFmtId="165" fontId="45" fillId="0" borderId="28" xfId="11" applyNumberFormat="1" applyFont="1" applyBorder="1" applyAlignment="1" applyProtection="1">
      <alignment horizontal="center" vertical="center" wrapText="1"/>
    </xf>
    <xf numFmtId="0" fontId="5" fillId="0" borderId="320" xfId="15" applyFont="1" applyBorder="1" applyAlignment="1">
      <alignment horizontal="left" vertical="center" indent="1"/>
    </xf>
    <xf numFmtId="0" fontId="5" fillId="0" borderId="294" xfId="15" applyFont="1" applyBorder="1" applyAlignment="1">
      <alignment horizontal="left" vertical="center" indent="1"/>
    </xf>
    <xf numFmtId="0" fontId="5" fillId="0" borderId="321" xfId="15" applyFont="1" applyBorder="1" applyAlignment="1">
      <alignment horizontal="left" vertical="center" indent="1"/>
    </xf>
    <xf numFmtId="0" fontId="5" fillId="0" borderId="31" xfId="15" applyFont="1" applyBorder="1" applyAlignment="1">
      <alignment horizontal="left" vertical="center" indent="1"/>
    </xf>
    <xf numFmtId="0" fontId="5" fillId="0" borderId="43" xfId="15" applyFont="1" applyBorder="1" applyAlignment="1">
      <alignment horizontal="left" vertical="center" indent="1"/>
    </xf>
    <xf numFmtId="0" fontId="5" fillId="0" borderId="32" xfId="15" applyFont="1" applyBorder="1" applyAlignment="1">
      <alignment horizontal="left" vertical="center" indent="1"/>
    </xf>
    <xf numFmtId="0" fontId="45" fillId="0" borderId="31" xfId="15" applyFont="1" applyBorder="1" applyAlignment="1">
      <alignment horizontal="left" vertical="center" indent="2"/>
    </xf>
    <xf numFmtId="0" fontId="45" fillId="0" borderId="43" xfId="15" applyFont="1" applyBorder="1" applyAlignment="1">
      <alignment horizontal="left" vertical="center" indent="2"/>
    </xf>
    <xf numFmtId="0" fontId="45" fillId="0" borderId="32" xfId="15" applyFont="1" applyBorder="1" applyAlignment="1">
      <alignment horizontal="left" vertical="center" indent="2"/>
    </xf>
  </cellXfs>
  <cellStyles count="54479">
    <cellStyle name="20% - Accent1" xfId="57" builtinId="30" customBuiltin="1"/>
    <cellStyle name="20% - Accent1 2" xfId="779"/>
    <cellStyle name="20% - Accent1 3" xfId="639"/>
    <cellStyle name="20% - Accent2" xfId="61" builtinId="34" customBuiltin="1"/>
    <cellStyle name="20% - Accent2 2" xfId="781"/>
    <cellStyle name="20% - Accent2 3" xfId="643"/>
    <cellStyle name="20% - Accent3" xfId="65" builtinId="38" customBuiltin="1"/>
    <cellStyle name="20% - Accent3 2" xfId="783"/>
    <cellStyle name="20% - Accent3 3" xfId="647"/>
    <cellStyle name="20% - Accent4" xfId="69" builtinId="42" customBuiltin="1"/>
    <cellStyle name="20% - Accent4 2" xfId="785"/>
    <cellStyle name="20% - Accent4 3" xfId="651"/>
    <cellStyle name="20% - Accent5" xfId="73" builtinId="46" customBuiltin="1"/>
    <cellStyle name="20% - Accent5 2" xfId="787"/>
    <cellStyle name="20% - Accent5 3" xfId="655"/>
    <cellStyle name="20% - Accent6" xfId="77" builtinId="50" customBuiltin="1"/>
    <cellStyle name="20% - Accent6 2" xfId="789"/>
    <cellStyle name="20% - Accent6 3" xfId="659"/>
    <cellStyle name="40% - Accent1" xfId="58" builtinId="31" customBuiltin="1"/>
    <cellStyle name="40% - Accent1 2" xfId="780"/>
    <cellStyle name="40% - Accent1 3" xfId="640"/>
    <cellStyle name="40% - Accent2" xfId="62" builtinId="35" customBuiltin="1"/>
    <cellStyle name="40% - Accent2 2" xfId="782"/>
    <cellStyle name="40% - Accent2 3" xfId="644"/>
    <cellStyle name="40% - Accent3" xfId="66" builtinId="39" customBuiltin="1"/>
    <cellStyle name="40% - Accent3 2" xfId="784"/>
    <cellStyle name="40% - Accent3 3" xfId="648"/>
    <cellStyle name="40% - Accent4" xfId="70" builtinId="43" customBuiltin="1"/>
    <cellStyle name="40% - Accent4 2" xfId="786"/>
    <cellStyle name="40% - Accent4 3" xfId="652"/>
    <cellStyle name="40% - Accent5" xfId="74" builtinId="47" customBuiltin="1"/>
    <cellStyle name="40% - Accent5 2" xfId="788"/>
    <cellStyle name="40% - Accent5 3" xfId="656"/>
    <cellStyle name="40% - Accent6" xfId="78" builtinId="51" customBuiltin="1"/>
    <cellStyle name="40% - Accent6 2" xfId="790"/>
    <cellStyle name="40% - Accent6 3" xfId="660"/>
    <cellStyle name="60% - Accent1" xfId="59" builtinId="32" customBuiltin="1"/>
    <cellStyle name="60% - Accent2" xfId="63" builtinId="36" customBuiltin="1"/>
    <cellStyle name="60% - Accent3" xfId="67" builtinId="40" customBuiltin="1"/>
    <cellStyle name="60% - Accent4" xfId="71" builtinId="44" customBuiltin="1"/>
    <cellStyle name="60% - Accent5" xfId="75" builtinId="48" customBuiltin="1"/>
    <cellStyle name="60% - Accent6" xfId="79" builtinId="52" customBuiltin="1"/>
    <cellStyle name="Accent1" xfId="56" builtinId="29" customBuiltin="1"/>
    <cellStyle name="Accent2" xfId="60" builtinId="33" customBuiltin="1"/>
    <cellStyle name="Accent3" xfId="64" builtinId="37" customBuiltin="1"/>
    <cellStyle name="Accent4" xfId="68" builtinId="41" customBuiltin="1"/>
    <cellStyle name="Accent5" xfId="72" builtinId="45" customBuiltin="1"/>
    <cellStyle name="Accent6" xfId="76" builtinId="49" customBuiltin="1"/>
    <cellStyle name="Bad" xfId="46" builtinId="27" customBuiltin="1"/>
    <cellStyle name="Calculation" xfId="50" builtinId="22" customBuiltin="1"/>
    <cellStyle name="Calculation 2" xfId="54474"/>
    <cellStyle name="Check Cell" xfId="52" builtinId="23" customBuiltin="1"/>
    <cellStyle name="Comma" xfId="1" builtinId="3"/>
    <cellStyle name="Comma 2" xfId="2"/>
    <cellStyle name="Comma 2 2" xfId="3"/>
    <cellStyle name="Comma 2 3" xfId="4"/>
    <cellStyle name="Comma 3" xfId="5"/>
    <cellStyle name="Comma 3 3" xfId="54469"/>
    <cellStyle name="Comma 4" xfId="6"/>
    <cellStyle name="Comma 4 2" xfId="7"/>
    <cellStyle name="Comma 4 2 2" xfId="81"/>
    <cellStyle name="Comma 4 2 2 2" xfId="763"/>
    <cellStyle name="Comma 4 2 3" xfId="106"/>
    <cellStyle name="Comma 4 2 3 2" xfId="774"/>
    <cellStyle name="Comma 4 2 4" xfId="122"/>
    <cellStyle name="Comma 4 2 4 2" xfId="802"/>
    <cellStyle name="Comma 4 2 5" xfId="752"/>
    <cellStyle name="Comma 4 2 6" xfId="673"/>
    <cellStyle name="Comma 4 3" xfId="80"/>
    <cellStyle name="Comma 4 3 2" xfId="757"/>
    <cellStyle name="Comma 4 4" xfId="102"/>
    <cellStyle name="Comma 4 4 2" xfId="768"/>
    <cellStyle name="Comma 4 5" xfId="112"/>
    <cellStyle name="Comma 4 5 2" xfId="792"/>
    <cellStyle name="Comma 4 6" xfId="746"/>
    <cellStyle name="Comma 4 7" xfId="611"/>
    <cellStyle name="Currency" xfId="54478" builtinId="4"/>
    <cellStyle name="Currency 2" xfId="8"/>
    <cellStyle name="Currency 3" xfId="9"/>
    <cellStyle name="Currency 3 2" xfId="10"/>
    <cellStyle name="Currency 3 2 2" xfId="83"/>
    <cellStyle name="Currency 3 2 2 2" xfId="764"/>
    <cellStyle name="Currency 3 2 3" xfId="107"/>
    <cellStyle name="Currency 3 2 3 2" xfId="775"/>
    <cellStyle name="Currency 3 2 4" xfId="120"/>
    <cellStyle name="Currency 3 2 4 2" xfId="800"/>
    <cellStyle name="Currency 3 2 5" xfId="753"/>
    <cellStyle name="Currency 3 2 6" xfId="670"/>
    <cellStyle name="Currency 3 3" xfId="96"/>
    <cellStyle name="Currency 3 3 2" xfId="758"/>
    <cellStyle name="Currency 3 4" xfId="82"/>
    <cellStyle name="Currency 3 4 2" xfId="769"/>
    <cellStyle name="Currency 3 5" xfId="113"/>
    <cellStyle name="Currency 3 5 2" xfId="793"/>
    <cellStyle name="Currency 3 6" xfId="747"/>
    <cellStyle name="Currency 3 7" xfId="613"/>
    <cellStyle name="Currency 3 9" xfId="54468"/>
    <cellStyle name="Currency 4" xfId="11"/>
    <cellStyle name="Currency 5" xfId="116"/>
    <cellStyle name="Currency 5 2" xfId="796"/>
    <cellStyle name="Explanatory Text" xfId="54" builtinId="53" customBuiltin="1"/>
    <cellStyle name="Followed Hyperlink" xfId="111"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91"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949"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97"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475"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618"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2483" builtinId="9" hidden="1"/>
    <cellStyle name="Followed Hyperlink" xfId="2493" builtinId="9" hidden="1"/>
    <cellStyle name="Followed Hyperlink" xfId="1926" builtinId="9" hidden="1"/>
    <cellStyle name="Followed Hyperlink" xfId="1889" builtinId="9" hidden="1"/>
    <cellStyle name="Followed Hyperlink" xfId="2456" builtinId="9" hidden="1"/>
    <cellStyle name="Followed Hyperlink" xfId="2498" builtinId="9" hidden="1"/>
    <cellStyle name="Followed Hyperlink" xfId="3617" builtinId="9" hidden="1"/>
    <cellStyle name="Followed Hyperlink" xfId="2482" builtinId="9" hidden="1"/>
    <cellStyle name="Followed Hyperlink" xfId="3615" builtinId="9" hidden="1"/>
    <cellStyle name="Followed Hyperlink" xfId="2467" builtinId="9" hidden="1"/>
    <cellStyle name="Followed Hyperlink" xfId="3613" builtinId="9" hidden="1"/>
    <cellStyle name="Followed Hyperlink" xfId="1891" builtinId="9" hidden="1"/>
    <cellStyle name="Followed Hyperlink" xfId="3611" builtinId="9" hidden="1"/>
    <cellStyle name="Followed Hyperlink" xfId="1888" builtinId="9" hidden="1"/>
    <cellStyle name="Followed Hyperlink" xfId="3609" builtinId="9" hidden="1"/>
    <cellStyle name="Followed Hyperlink" xfId="2512" builtinId="9" hidden="1"/>
    <cellStyle name="Followed Hyperlink" xfId="3607" builtinId="9" hidden="1"/>
    <cellStyle name="Followed Hyperlink" xfId="1930" builtinId="9" hidden="1"/>
    <cellStyle name="Followed Hyperlink" xfId="3616" builtinId="9" hidden="1"/>
    <cellStyle name="Followed Hyperlink" xfId="2486" builtinId="9" hidden="1"/>
    <cellStyle name="Followed Hyperlink" xfId="3614" builtinId="9" hidden="1"/>
    <cellStyle name="Followed Hyperlink" xfId="2471" builtinId="9" hidden="1"/>
    <cellStyle name="Followed Hyperlink" xfId="3612" builtinId="9" hidden="1"/>
    <cellStyle name="Followed Hyperlink" xfId="1966" builtinId="9" hidden="1"/>
    <cellStyle name="Followed Hyperlink" xfId="3610" builtinId="9" hidden="1"/>
    <cellStyle name="Followed Hyperlink" xfId="1892" builtinId="9" hidden="1"/>
    <cellStyle name="Followed Hyperlink" xfId="3608" builtinId="9" hidden="1"/>
    <cellStyle name="Followed Hyperlink" xfId="1923" builtinId="9" hidden="1"/>
    <cellStyle name="Followed Hyperlink" xfId="3606" builtinId="9" hidden="1"/>
    <cellStyle name="Followed Hyperlink" xfId="1896"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94"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2481" builtinId="9" hidden="1"/>
    <cellStyle name="Followed Hyperlink" xfId="1962" builtinId="9" hidden="1"/>
    <cellStyle name="Followed Hyperlink" xfId="5172" builtinId="9" hidden="1"/>
    <cellStyle name="Followed Hyperlink" xfId="2459" builtinId="9" hidden="1"/>
    <cellStyle name="Followed Hyperlink" xfId="5161" builtinId="9" hidden="1"/>
    <cellStyle name="Followed Hyperlink" xfId="2491" builtinId="9" hidden="1"/>
    <cellStyle name="Followed Hyperlink" xfId="5076" builtinId="9" hidden="1"/>
    <cellStyle name="Followed Hyperlink" xfId="5156" builtinId="9" hidden="1"/>
    <cellStyle name="Followed Hyperlink" xfId="5204" builtinId="9" hidden="1"/>
    <cellStyle name="Followed Hyperlink" xfId="2473" builtinId="9" hidden="1"/>
    <cellStyle name="Followed Hyperlink" xfId="5178" builtinId="9" hidden="1"/>
    <cellStyle name="Followed Hyperlink" xfId="1925" builtinId="9" hidden="1"/>
    <cellStyle name="Followed Hyperlink" xfId="5167" builtinId="9" hidden="1"/>
    <cellStyle name="Followed Hyperlink" xfId="1880" builtinId="9" hidden="1"/>
    <cellStyle name="Followed Hyperlink" xfId="1921" builtinId="9" hidden="1"/>
    <cellStyle name="Followed Hyperlink" xfId="3628" builtinId="9" hidden="1"/>
    <cellStyle name="Followed Hyperlink" xfId="2499" builtinId="9" hidden="1"/>
    <cellStyle name="Followed Hyperlink" xfId="2485" builtinId="9" hidden="1"/>
    <cellStyle name="Followed Hyperlink" xfId="5055" builtinId="9" hidden="1"/>
    <cellStyle name="Followed Hyperlink" xfId="5149" builtinId="9" hidden="1"/>
    <cellStyle name="Followed Hyperlink" xfId="5195" builtinId="9" hidden="1"/>
    <cellStyle name="Followed Hyperlink" xfId="2468" builtinId="9" hidden="1"/>
    <cellStyle name="Followed Hyperlink" xfId="5171" builtinId="9" hidden="1"/>
    <cellStyle name="Followed Hyperlink" xfId="1872" builtinId="9" hidden="1"/>
    <cellStyle name="Followed Hyperlink" xfId="5160" builtinId="9" hidden="1"/>
    <cellStyle name="Followed Hyperlink" xfId="3583" builtinId="9" hidden="1"/>
    <cellStyle name="Followed Hyperlink" xfId="5077" builtinId="9" hidden="1"/>
    <cellStyle name="Followed Hyperlink" xfId="5155" builtinId="9" hidden="1"/>
    <cellStyle name="Followed Hyperlink" xfId="5205" builtinId="9" hidden="1"/>
    <cellStyle name="Followed Hyperlink" xfId="1931" builtinId="9" hidden="1"/>
    <cellStyle name="Followed Hyperlink" xfId="5177" builtinId="9" hidden="1"/>
    <cellStyle name="Followed Hyperlink" xfId="2469" builtinId="9" hidden="1"/>
    <cellStyle name="Followed Hyperlink" xfId="5166" builtinId="9" hidden="1"/>
    <cellStyle name="Followed Hyperlink" xfId="2513" builtinId="9" hidden="1"/>
    <cellStyle name="Followed Hyperlink" xfId="2487" builtinId="9" hidden="1"/>
    <cellStyle name="Followed Hyperlink" xfId="2514" builtinId="9" hidden="1"/>
    <cellStyle name="Followed Hyperlink" xfId="1940" builtinId="9" hidden="1"/>
    <cellStyle name="Followed Hyperlink" xfId="3625" builtinId="9" hidden="1"/>
    <cellStyle name="Followed Hyperlink" xfId="1878" builtinId="9" hidden="1"/>
    <cellStyle name="Followed Hyperlink" xfId="1884" builtinId="9" hidden="1"/>
    <cellStyle name="Followed Hyperlink" xfId="1874" builtinId="9" hidden="1"/>
    <cellStyle name="Followed Hyperlink" xfId="2494" builtinId="9" hidden="1"/>
    <cellStyle name="Followed Hyperlink" xfId="1945" builtinId="9" hidden="1"/>
    <cellStyle name="Followed Hyperlink" xfId="1939" builtinId="9" hidden="1"/>
    <cellStyle name="Followed Hyperlink" xfId="2496" builtinId="9" hidden="1"/>
    <cellStyle name="Followed Hyperlink" xfId="2501" builtinId="9" hidden="1"/>
    <cellStyle name="Followed Hyperlink" xfId="2490" builtinId="9" hidden="1"/>
    <cellStyle name="Followed Hyperlink" xfId="2492" builtinId="9" hidden="1"/>
    <cellStyle name="Followed Hyperlink" xfId="1948" builtinId="9" hidden="1"/>
    <cellStyle name="Followed Hyperlink" xfId="2463" builtinId="9" hidden="1"/>
    <cellStyle name="Followed Hyperlink" xfId="3580" builtinId="9" hidden="1"/>
    <cellStyle name="Followed Hyperlink" xfId="3574" builtinId="9" hidden="1"/>
    <cellStyle name="Followed Hyperlink" xfId="1879" builtinId="9" hidden="1"/>
    <cellStyle name="Followed Hyperlink" xfId="3581" builtinId="9" hidden="1"/>
    <cellStyle name="Followed Hyperlink" xfId="3575" builtinId="9" hidden="1"/>
    <cellStyle name="Followed Hyperlink" xfId="2466" builtinId="9" hidden="1"/>
    <cellStyle name="Followed Hyperlink" xfId="5070" builtinId="9" hidden="1"/>
    <cellStyle name="Followed Hyperlink" xfId="5193" builtinId="9" hidden="1"/>
    <cellStyle name="Followed Hyperlink" xfId="2503" builtinId="9" hidden="1"/>
    <cellStyle name="Followed Hyperlink" xfId="5068" builtinId="9" hidden="1"/>
    <cellStyle name="Followed Hyperlink" xfId="5191" builtinId="9" hidden="1"/>
    <cellStyle name="Followed Hyperlink" xfId="2504" builtinId="9" hidden="1"/>
    <cellStyle name="Followed Hyperlink" xfId="5066" builtinId="9" hidden="1"/>
    <cellStyle name="Followed Hyperlink" xfId="5189" builtinId="9" hidden="1"/>
    <cellStyle name="Followed Hyperlink" xfId="1873" builtinId="9" hidden="1"/>
    <cellStyle name="Followed Hyperlink" xfId="5064" builtinId="9" hidden="1"/>
    <cellStyle name="Followed Hyperlink" xfId="5187" builtinId="9" hidden="1"/>
    <cellStyle name="Followed Hyperlink" xfId="2452" builtinId="9" hidden="1"/>
    <cellStyle name="Followed Hyperlink" xfId="5062" builtinId="9" hidden="1"/>
    <cellStyle name="Followed Hyperlink" xfId="5185" builtinId="9" hidden="1"/>
    <cellStyle name="Followed Hyperlink" xfId="2454" builtinId="9" hidden="1"/>
    <cellStyle name="Followed Hyperlink" xfId="5060" builtinId="9" hidden="1"/>
    <cellStyle name="Followed Hyperlink" xfId="5183" builtinId="9" hidden="1"/>
    <cellStyle name="Followed Hyperlink" xfId="2465" builtinId="9" hidden="1"/>
    <cellStyle name="Followed Hyperlink" xfId="5069" builtinId="9" hidden="1"/>
    <cellStyle name="Followed Hyperlink" xfId="5192" builtinId="9" hidden="1"/>
    <cellStyle name="Followed Hyperlink" xfId="2998" builtinId="9" hidden="1"/>
    <cellStyle name="Followed Hyperlink" xfId="5067" builtinId="9" hidden="1"/>
    <cellStyle name="Followed Hyperlink" xfId="5190" builtinId="9" hidden="1"/>
    <cellStyle name="Followed Hyperlink" xfId="1919" builtinId="9" hidden="1"/>
    <cellStyle name="Followed Hyperlink" xfId="5065" builtinId="9" hidden="1"/>
    <cellStyle name="Followed Hyperlink" xfId="5188" builtinId="9" hidden="1"/>
    <cellStyle name="Followed Hyperlink" xfId="2472" builtinId="9" hidden="1"/>
    <cellStyle name="Followed Hyperlink" xfId="5063" builtinId="9" hidden="1"/>
    <cellStyle name="Followed Hyperlink" xfId="5186" builtinId="9" hidden="1"/>
    <cellStyle name="Followed Hyperlink" xfId="1871" builtinId="9" hidden="1"/>
    <cellStyle name="Followed Hyperlink" xfId="5061" builtinId="9" hidden="1"/>
    <cellStyle name="Followed Hyperlink" xfId="5184" builtinId="9" hidden="1"/>
    <cellStyle name="Followed Hyperlink" xfId="2478" builtinId="9" hidden="1"/>
    <cellStyle name="Followed Hyperlink" xfId="5059" builtinId="9" hidden="1"/>
    <cellStyle name="Followed Hyperlink" xfId="5182" builtinId="9" hidden="1"/>
    <cellStyle name="Followed Hyperlink" xfId="246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707"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5058" builtinId="9" hidden="1"/>
    <cellStyle name="Followed Hyperlink" xfId="2460" builtinId="9" hidden="1"/>
    <cellStyle name="Followed Hyperlink" xfId="6685" builtinId="9" hidden="1"/>
    <cellStyle name="Followed Hyperlink" xfId="2495" builtinId="9" hidden="1"/>
    <cellStyle name="Followed Hyperlink" xfId="6674" builtinId="9" hidden="1"/>
    <cellStyle name="Followed Hyperlink" xfId="2508" builtinId="9" hidden="1"/>
    <cellStyle name="Followed Hyperlink" xfId="6589" builtinId="9" hidden="1"/>
    <cellStyle name="Followed Hyperlink" xfId="6669" builtinId="9" hidden="1"/>
    <cellStyle name="Followed Hyperlink" xfId="6717" builtinId="9" hidden="1"/>
    <cellStyle name="Followed Hyperlink" xfId="5198" builtinId="9" hidden="1"/>
    <cellStyle name="Followed Hyperlink" xfId="6691" builtinId="9" hidden="1"/>
    <cellStyle name="Followed Hyperlink" xfId="5072" builtinId="9" hidden="1"/>
    <cellStyle name="Followed Hyperlink" xfId="6680" builtinId="9" hidden="1"/>
    <cellStyle name="Followed Hyperlink" xfId="5056" builtinId="9" hidden="1"/>
    <cellStyle name="Followed Hyperlink" xfId="5057" builtinId="9" hidden="1"/>
    <cellStyle name="Followed Hyperlink" xfId="5075" builtinId="9" hidden="1"/>
    <cellStyle name="Followed Hyperlink" xfId="2502" builtinId="9" hidden="1"/>
    <cellStyle name="Followed Hyperlink" xfId="5170" builtinId="9" hidden="1"/>
    <cellStyle name="Followed Hyperlink" xfId="6568" builtinId="9" hidden="1"/>
    <cellStyle name="Followed Hyperlink" xfId="6662" builtinId="9" hidden="1"/>
    <cellStyle name="Followed Hyperlink" xfId="6708" builtinId="9" hidden="1"/>
    <cellStyle name="Followed Hyperlink" xfId="2457" builtinId="9" hidden="1"/>
    <cellStyle name="Followed Hyperlink" xfId="6684" builtinId="9" hidden="1"/>
    <cellStyle name="Followed Hyperlink" xfId="5174" builtinId="9" hidden="1"/>
    <cellStyle name="Followed Hyperlink" xfId="6673" builtinId="9" hidden="1"/>
    <cellStyle name="Followed Hyperlink" xfId="2510" builtinId="9" hidden="1"/>
    <cellStyle name="Followed Hyperlink" xfId="6590" builtinId="9" hidden="1"/>
    <cellStyle name="Followed Hyperlink" xfId="6668" builtinId="9" hidden="1"/>
    <cellStyle name="Followed Hyperlink" xfId="6718" builtinId="9" hidden="1"/>
    <cellStyle name="Followed Hyperlink" xfId="2477" builtinId="9" hidden="1"/>
    <cellStyle name="Followed Hyperlink" xfId="6690" builtinId="9" hidden="1"/>
    <cellStyle name="Followed Hyperlink" xfId="1928" builtinId="9" hidden="1"/>
    <cellStyle name="Followed Hyperlink" xfId="6679" builtinId="9" hidden="1"/>
    <cellStyle name="Followed Hyperlink" xfId="3621" builtinId="9" hidden="1"/>
    <cellStyle name="Followed Hyperlink" xfId="3631" builtinId="9" hidden="1"/>
    <cellStyle name="Followed Hyperlink" xfId="3626" builtinId="9" hidden="1"/>
    <cellStyle name="Followed Hyperlink" xfId="2484" builtinId="9" hidden="1"/>
    <cellStyle name="Followed Hyperlink" xfId="2999" builtinId="9" hidden="1"/>
    <cellStyle name="Followed Hyperlink" xfId="2458" builtinId="9" hidden="1"/>
    <cellStyle name="Followed Hyperlink" xfId="2506" builtinId="9" hidden="1"/>
    <cellStyle name="Followed Hyperlink" xfId="2462" builtinId="9" hidden="1"/>
    <cellStyle name="Followed Hyperlink" xfId="5165" builtinId="9" hidden="1"/>
    <cellStyle name="Followed Hyperlink" xfId="5176" builtinId="9" hidden="1"/>
    <cellStyle name="Followed Hyperlink" xfId="1934" builtinId="9" hidden="1"/>
    <cellStyle name="Followed Hyperlink" xfId="1944" builtinId="9" hidden="1"/>
    <cellStyle name="Followed Hyperlink" xfId="2480" builtinId="9" hidden="1"/>
    <cellStyle name="Followed Hyperlink" xfId="1881" builtinId="9" hidden="1"/>
    <cellStyle name="Followed Hyperlink" xfId="5179" builtinId="9" hidden="1"/>
    <cellStyle name="Followed Hyperlink" xfId="3576" builtinId="9" hidden="1"/>
    <cellStyle name="Followed Hyperlink" xfId="5151" builtinId="9" hidden="1"/>
    <cellStyle name="Followed Hyperlink" xfId="1882" builtinId="9" hidden="1"/>
    <cellStyle name="Followed Hyperlink" xfId="5054" builtinId="9" hidden="1"/>
    <cellStyle name="Followed Hyperlink" xfId="1883" builtinId="9" hidden="1"/>
    <cellStyle name="Followed Hyperlink" xfId="3579" builtinId="9" hidden="1"/>
    <cellStyle name="Followed Hyperlink" xfId="5157" builtinId="9" hidden="1"/>
    <cellStyle name="Followed Hyperlink" xfId="5173" builtinId="9" hidden="1"/>
    <cellStyle name="Followed Hyperlink" xfId="6583" builtinId="9" hidden="1"/>
    <cellStyle name="Followed Hyperlink" xfId="6706" builtinId="9" hidden="1"/>
    <cellStyle name="Followed Hyperlink" xfId="5053" builtinId="9" hidden="1"/>
    <cellStyle name="Followed Hyperlink" xfId="6581" builtinId="9" hidden="1"/>
    <cellStyle name="Followed Hyperlink" xfId="6704" builtinId="9" hidden="1"/>
    <cellStyle name="Followed Hyperlink" xfId="5691" builtinId="9" hidden="1"/>
    <cellStyle name="Followed Hyperlink" xfId="6579" builtinId="9" hidden="1"/>
    <cellStyle name="Followed Hyperlink" xfId="6702" builtinId="9" hidden="1"/>
    <cellStyle name="Followed Hyperlink" xfId="2488" builtinId="9" hidden="1"/>
    <cellStyle name="Followed Hyperlink" xfId="6577" builtinId="9" hidden="1"/>
    <cellStyle name="Followed Hyperlink" xfId="6700" builtinId="9" hidden="1"/>
    <cellStyle name="Followed Hyperlink" xfId="5168" builtinId="9" hidden="1"/>
    <cellStyle name="Followed Hyperlink" xfId="6575" builtinId="9" hidden="1"/>
    <cellStyle name="Followed Hyperlink" xfId="6698" builtinId="9" hidden="1"/>
    <cellStyle name="Followed Hyperlink" xfId="2509" builtinId="9" hidden="1"/>
    <cellStyle name="Followed Hyperlink" xfId="6573" builtinId="9" hidden="1"/>
    <cellStyle name="Followed Hyperlink" xfId="6696" builtinId="9" hidden="1"/>
    <cellStyle name="Followed Hyperlink" xfId="1918" builtinId="9" hidden="1"/>
    <cellStyle name="Followed Hyperlink" xfId="6582" builtinId="9" hidden="1"/>
    <cellStyle name="Followed Hyperlink" xfId="6705" builtinId="9" hidden="1"/>
    <cellStyle name="Followed Hyperlink" xfId="5690" builtinId="9" hidden="1"/>
    <cellStyle name="Followed Hyperlink" xfId="6580" builtinId="9" hidden="1"/>
    <cellStyle name="Followed Hyperlink" xfId="6703" builtinId="9" hidden="1"/>
    <cellStyle name="Followed Hyperlink" xfId="3584" builtinId="9" hidden="1"/>
    <cellStyle name="Followed Hyperlink" xfId="6578" builtinId="9" hidden="1"/>
    <cellStyle name="Followed Hyperlink" xfId="6701" builtinId="9" hidden="1"/>
    <cellStyle name="Followed Hyperlink" xfId="1924" builtinId="9" hidden="1"/>
    <cellStyle name="Followed Hyperlink" xfId="6576" builtinId="9" hidden="1"/>
    <cellStyle name="Followed Hyperlink" xfId="6699" builtinId="9" hidden="1"/>
    <cellStyle name="Followed Hyperlink" xfId="2511" builtinId="9" hidden="1"/>
    <cellStyle name="Followed Hyperlink" xfId="6574" builtinId="9" hidden="1"/>
    <cellStyle name="Followed Hyperlink" xfId="6697" builtinId="9" hidden="1"/>
    <cellStyle name="Followed Hyperlink" xfId="5162" builtinId="9" hidden="1"/>
    <cellStyle name="Followed Hyperlink" xfId="6572" builtinId="9" hidden="1"/>
    <cellStyle name="Followed Hyperlink" xfId="6695" builtinId="9" hidden="1"/>
    <cellStyle name="Followed Hyperlink" xfId="5199"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220"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6571" builtinId="9" hidden="1"/>
    <cellStyle name="Followed Hyperlink" xfId="3577" builtinId="9" hidden="1"/>
    <cellStyle name="Followed Hyperlink" xfId="8198" builtinId="9" hidden="1"/>
    <cellStyle name="Followed Hyperlink" xfId="5163" builtinId="9" hidden="1"/>
    <cellStyle name="Followed Hyperlink" xfId="8187" builtinId="9" hidden="1"/>
    <cellStyle name="Followed Hyperlink" xfId="2461" builtinId="9" hidden="1"/>
    <cellStyle name="Followed Hyperlink" xfId="8102" builtinId="9" hidden="1"/>
    <cellStyle name="Followed Hyperlink" xfId="8182" builtinId="9" hidden="1"/>
    <cellStyle name="Followed Hyperlink" xfId="8230" builtinId="9" hidden="1"/>
    <cellStyle name="Followed Hyperlink" xfId="6711" builtinId="9" hidden="1"/>
    <cellStyle name="Followed Hyperlink" xfId="8204" builtinId="9" hidden="1"/>
    <cellStyle name="Followed Hyperlink" xfId="6585" builtinId="9" hidden="1"/>
    <cellStyle name="Followed Hyperlink" xfId="8193" builtinId="9" hidden="1"/>
    <cellStyle name="Followed Hyperlink" xfId="6569" builtinId="9" hidden="1"/>
    <cellStyle name="Followed Hyperlink" xfId="6570" builtinId="9" hidden="1"/>
    <cellStyle name="Followed Hyperlink" xfId="6588" builtinId="9" hidden="1"/>
    <cellStyle name="Followed Hyperlink" xfId="1876" builtinId="9" hidden="1"/>
    <cellStyle name="Followed Hyperlink" xfId="6683" builtinId="9" hidden="1"/>
    <cellStyle name="Followed Hyperlink" xfId="8081" builtinId="9" hidden="1"/>
    <cellStyle name="Followed Hyperlink" xfId="8175" builtinId="9" hidden="1"/>
    <cellStyle name="Followed Hyperlink" xfId="8221" builtinId="9" hidden="1"/>
    <cellStyle name="Followed Hyperlink" xfId="2507" builtinId="9" hidden="1"/>
    <cellStyle name="Followed Hyperlink" xfId="8197" builtinId="9" hidden="1"/>
    <cellStyle name="Followed Hyperlink" xfId="6687" builtinId="9" hidden="1"/>
    <cellStyle name="Followed Hyperlink" xfId="8186" builtinId="9" hidden="1"/>
    <cellStyle name="Followed Hyperlink" xfId="1920" builtinId="9" hidden="1"/>
    <cellStyle name="Followed Hyperlink" xfId="8103" builtinId="9" hidden="1"/>
    <cellStyle name="Followed Hyperlink" xfId="8181" builtinId="9" hidden="1"/>
    <cellStyle name="Followed Hyperlink" xfId="8231" builtinId="9" hidden="1"/>
    <cellStyle name="Followed Hyperlink" xfId="5203" builtinId="9" hidden="1"/>
    <cellStyle name="Followed Hyperlink" xfId="8203" builtinId="9" hidden="1"/>
    <cellStyle name="Followed Hyperlink" xfId="5073" builtinId="9" hidden="1"/>
    <cellStyle name="Followed Hyperlink" xfId="8192" builtinId="9" hidden="1"/>
    <cellStyle name="Followed Hyperlink" xfId="5159" builtinId="9" hidden="1"/>
    <cellStyle name="Followed Hyperlink" xfId="5202" builtinId="9" hidden="1"/>
    <cellStyle name="Followed Hyperlink" xfId="5181" builtinId="9" hidden="1"/>
    <cellStyle name="Followed Hyperlink" xfId="1893" builtinId="9" hidden="1"/>
    <cellStyle name="Followed Hyperlink" xfId="5074" builtinId="9" hidden="1"/>
    <cellStyle name="Followed Hyperlink" xfId="5201" builtinId="9" hidden="1"/>
    <cellStyle name="Followed Hyperlink" xfId="5180" builtinId="9" hidden="1"/>
    <cellStyle name="Followed Hyperlink" xfId="5071" builtinId="9" hidden="1"/>
    <cellStyle name="Followed Hyperlink" xfId="6678" builtinId="9" hidden="1"/>
    <cellStyle name="Followed Hyperlink" xfId="6689" builtinId="9" hidden="1"/>
    <cellStyle name="Followed Hyperlink" xfId="2455" builtinId="9" hidden="1"/>
    <cellStyle name="Followed Hyperlink" xfId="5197" builtinId="9" hidden="1"/>
    <cellStyle name="Followed Hyperlink" xfId="5175" builtinId="9" hidden="1"/>
    <cellStyle name="Followed Hyperlink" xfId="5206" builtinId="9" hidden="1"/>
    <cellStyle name="Followed Hyperlink" xfId="6692" builtinId="9" hidden="1"/>
    <cellStyle name="Followed Hyperlink" xfId="5079" builtinId="9" hidden="1"/>
    <cellStyle name="Followed Hyperlink" xfId="6664" builtinId="9" hidden="1"/>
    <cellStyle name="Followed Hyperlink" xfId="5153" builtinId="9" hidden="1"/>
    <cellStyle name="Followed Hyperlink" xfId="6567" builtinId="9" hidden="1"/>
    <cellStyle name="Followed Hyperlink" xfId="2997" builtinId="9" hidden="1"/>
    <cellStyle name="Followed Hyperlink" xfId="5152" builtinId="9" hidden="1"/>
    <cellStyle name="Followed Hyperlink" xfId="6670" builtinId="9" hidden="1"/>
    <cellStyle name="Followed Hyperlink" xfId="6686" builtinId="9" hidden="1"/>
    <cellStyle name="Followed Hyperlink" xfId="8096" builtinId="9" hidden="1"/>
    <cellStyle name="Followed Hyperlink" xfId="8219" builtinId="9" hidden="1"/>
    <cellStyle name="Followed Hyperlink" xfId="6566" builtinId="9" hidden="1"/>
    <cellStyle name="Followed Hyperlink" xfId="8094" builtinId="9" hidden="1"/>
    <cellStyle name="Followed Hyperlink" xfId="8217" builtinId="9" hidden="1"/>
    <cellStyle name="Followed Hyperlink" xfId="7204" builtinId="9" hidden="1"/>
    <cellStyle name="Followed Hyperlink" xfId="8092" builtinId="9" hidden="1"/>
    <cellStyle name="Followed Hyperlink" xfId="8215" builtinId="9" hidden="1"/>
    <cellStyle name="Followed Hyperlink" xfId="5078" builtinId="9" hidden="1"/>
    <cellStyle name="Followed Hyperlink" xfId="8090" builtinId="9" hidden="1"/>
    <cellStyle name="Followed Hyperlink" xfId="8213" builtinId="9" hidden="1"/>
    <cellStyle name="Followed Hyperlink" xfId="6681" builtinId="9" hidden="1"/>
    <cellStyle name="Followed Hyperlink" xfId="8088" builtinId="9" hidden="1"/>
    <cellStyle name="Followed Hyperlink" xfId="8211" builtinId="9" hidden="1"/>
    <cellStyle name="Followed Hyperlink" xfId="1885" builtinId="9" hidden="1"/>
    <cellStyle name="Followed Hyperlink" xfId="8086" builtinId="9" hidden="1"/>
    <cellStyle name="Followed Hyperlink" xfId="8209" builtinId="9" hidden="1"/>
    <cellStyle name="Followed Hyperlink" xfId="2453" builtinId="9" hidden="1"/>
    <cellStyle name="Followed Hyperlink" xfId="8095" builtinId="9" hidden="1"/>
    <cellStyle name="Followed Hyperlink" xfId="8218" builtinId="9" hidden="1"/>
    <cellStyle name="Followed Hyperlink" xfId="7203" builtinId="9" hidden="1"/>
    <cellStyle name="Followed Hyperlink" xfId="8093" builtinId="9" hidden="1"/>
    <cellStyle name="Followed Hyperlink" xfId="8216" builtinId="9" hidden="1"/>
    <cellStyle name="Followed Hyperlink" xfId="2470" builtinId="9" hidden="1"/>
    <cellStyle name="Followed Hyperlink" xfId="8091" builtinId="9" hidden="1"/>
    <cellStyle name="Followed Hyperlink" xfId="8214" builtinId="9" hidden="1"/>
    <cellStyle name="Followed Hyperlink" xfId="5164" builtinId="9" hidden="1"/>
    <cellStyle name="Followed Hyperlink" xfId="8089" builtinId="9" hidden="1"/>
    <cellStyle name="Followed Hyperlink" xfId="8212" builtinId="9" hidden="1"/>
    <cellStyle name="Followed Hyperlink" xfId="5158" builtinId="9" hidden="1"/>
    <cellStyle name="Followed Hyperlink" xfId="8087" builtinId="9" hidden="1"/>
    <cellStyle name="Followed Hyperlink" xfId="8210" builtinId="9" hidden="1"/>
    <cellStyle name="Followed Hyperlink" xfId="6675" builtinId="9" hidden="1"/>
    <cellStyle name="Followed Hyperlink" xfId="8085" builtinId="9" hidden="1"/>
    <cellStyle name="Followed Hyperlink" xfId="8208" builtinId="9" hidden="1"/>
    <cellStyle name="Followed Hyperlink" xfId="6712"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73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8084" builtinId="9" hidden="1"/>
    <cellStyle name="Followed Hyperlink" xfId="5196" builtinId="9" hidden="1"/>
    <cellStyle name="Followed Hyperlink" xfId="9708" builtinId="9" hidden="1"/>
    <cellStyle name="Followed Hyperlink" xfId="6676" builtinId="9" hidden="1"/>
    <cellStyle name="Followed Hyperlink" xfId="9698" builtinId="9" hidden="1"/>
    <cellStyle name="Followed Hyperlink" xfId="5154" builtinId="9" hidden="1"/>
    <cellStyle name="Followed Hyperlink" xfId="9615" builtinId="9" hidden="1"/>
    <cellStyle name="Followed Hyperlink" xfId="9693" builtinId="9" hidden="1"/>
    <cellStyle name="Followed Hyperlink" xfId="9738" builtinId="9" hidden="1"/>
    <cellStyle name="Followed Hyperlink" xfId="8224" builtinId="9" hidden="1"/>
    <cellStyle name="Followed Hyperlink" xfId="9714" builtinId="9" hidden="1"/>
    <cellStyle name="Followed Hyperlink" xfId="8098" builtinId="9" hidden="1"/>
    <cellStyle name="Followed Hyperlink" xfId="9704" builtinId="9" hidden="1"/>
    <cellStyle name="Followed Hyperlink" xfId="8082" builtinId="9" hidden="1"/>
    <cellStyle name="Followed Hyperlink" xfId="8083" builtinId="9" hidden="1"/>
    <cellStyle name="Followed Hyperlink" xfId="8101" builtinId="9" hidden="1"/>
    <cellStyle name="Followed Hyperlink" xfId="1943" builtinId="9" hidden="1"/>
    <cellStyle name="Followed Hyperlink" xfId="8196" builtinId="9" hidden="1"/>
    <cellStyle name="Followed Hyperlink" xfId="9594" builtinId="9" hidden="1"/>
    <cellStyle name="Followed Hyperlink" xfId="9688" builtinId="9" hidden="1"/>
    <cellStyle name="Followed Hyperlink" xfId="9731" builtinId="9" hidden="1"/>
    <cellStyle name="Followed Hyperlink" xfId="2505" builtinId="9" hidden="1"/>
    <cellStyle name="Followed Hyperlink" xfId="9707" builtinId="9" hidden="1"/>
    <cellStyle name="Followed Hyperlink" xfId="8200" builtinId="9" hidden="1"/>
    <cellStyle name="Followed Hyperlink" xfId="9697" builtinId="9" hidden="1"/>
    <cellStyle name="Followed Hyperlink" xfId="5169" builtinId="9" hidden="1"/>
    <cellStyle name="Followed Hyperlink" xfId="9616" builtinId="9" hidden="1"/>
    <cellStyle name="Followed Hyperlink" xfId="9692" builtinId="9" hidden="1"/>
    <cellStyle name="Followed Hyperlink" xfId="9739" builtinId="9" hidden="1"/>
    <cellStyle name="Followed Hyperlink" xfId="6716" builtinId="9" hidden="1"/>
    <cellStyle name="Followed Hyperlink" xfId="9713" builtinId="9" hidden="1"/>
    <cellStyle name="Followed Hyperlink" xfId="6586" builtinId="9" hidden="1"/>
    <cellStyle name="Followed Hyperlink" xfId="9703" builtinId="9" hidden="1"/>
    <cellStyle name="Followed Hyperlink" xfId="6672" builtinId="9" hidden="1"/>
    <cellStyle name="Followed Hyperlink" xfId="6715" builtinId="9" hidden="1"/>
    <cellStyle name="Followed Hyperlink" xfId="6694" builtinId="9" hidden="1"/>
    <cellStyle name="Followed Hyperlink" xfId="1922" builtinId="9" hidden="1"/>
    <cellStyle name="Followed Hyperlink" xfId="6587" builtinId="9" hidden="1"/>
    <cellStyle name="Followed Hyperlink" xfId="6714" builtinId="9" hidden="1"/>
    <cellStyle name="Followed Hyperlink" xfId="6693" builtinId="9" hidden="1"/>
    <cellStyle name="Followed Hyperlink" xfId="6584" builtinId="9" hidden="1"/>
    <cellStyle name="Followed Hyperlink" xfId="8191" builtinId="9" hidden="1"/>
    <cellStyle name="Followed Hyperlink" xfId="8202" builtinId="9" hidden="1"/>
    <cellStyle name="Followed Hyperlink" xfId="5200" builtinId="9" hidden="1"/>
    <cellStyle name="Followed Hyperlink" xfId="6710" builtinId="9" hidden="1"/>
    <cellStyle name="Followed Hyperlink" xfId="6688" builtinId="9" hidden="1"/>
    <cellStyle name="Followed Hyperlink" xfId="6719" builtinId="9" hidden="1"/>
    <cellStyle name="Followed Hyperlink" xfId="8205" builtinId="9" hidden="1"/>
    <cellStyle name="Followed Hyperlink" xfId="6592" builtinId="9" hidden="1"/>
    <cellStyle name="Followed Hyperlink" xfId="8177" builtinId="9" hidden="1"/>
    <cellStyle name="Followed Hyperlink" xfId="6666" builtinId="9" hidden="1"/>
    <cellStyle name="Followed Hyperlink" xfId="8080" builtinId="9" hidden="1"/>
    <cellStyle name="Followed Hyperlink" xfId="5207" builtinId="9" hidden="1"/>
    <cellStyle name="Followed Hyperlink" xfId="6665" builtinId="9" hidden="1"/>
    <cellStyle name="Followed Hyperlink" xfId="8183" builtinId="9" hidden="1"/>
    <cellStyle name="Followed Hyperlink" xfId="8199" builtinId="9" hidden="1"/>
    <cellStyle name="Followed Hyperlink" xfId="9609" builtinId="9" hidden="1"/>
    <cellStyle name="Followed Hyperlink" xfId="9729" builtinId="9" hidden="1"/>
    <cellStyle name="Followed Hyperlink" xfId="8079" builtinId="9" hidden="1"/>
    <cellStyle name="Followed Hyperlink" xfId="9607" builtinId="9" hidden="1"/>
    <cellStyle name="Followed Hyperlink" xfId="9727" builtinId="9" hidden="1"/>
    <cellStyle name="Followed Hyperlink" xfId="8717" builtinId="9" hidden="1"/>
    <cellStyle name="Followed Hyperlink" xfId="9605" builtinId="9" hidden="1"/>
    <cellStyle name="Followed Hyperlink" xfId="9725" builtinId="9" hidden="1"/>
    <cellStyle name="Followed Hyperlink" xfId="6591" builtinId="9" hidden="1"/>
    <cellStyle name="Followed Hyperlink" xfId="9603" builtinId="9" hidden="1"/>
    <cellStyle name="Followed Hyperlink" xfId="9723" builtinId="9" hidden="1"/>
    <cellStyle name="Followed Hyperlink" xfId="8194" builtinId="9" hidden="1"/>
    <cellStyle name="Followed Hyperlink" xfId="9601" builtinId="9" hidden="1"/>
    <cellStyle name="Followed Hyperlink" xfId="9721" builtinId="9" hidden="1"/>
    <cellStyle name="Followed Hyperlink" xfId="5150" builtinId="9" hidden="1"/>
    <cellStyle name="Followed Hyperlink" xfId="9599" builtinId="9" hidden="1"/>
    <cellStyle name="Followed Hyperlink" xfId="9719" builtinId="9" hidden="1"/>
    <cellStyle name="Followed Hyperlink" xfId="2474" builtinId="9" hidden="1"/>
    <cellStyle name="Followed Hyperlink" xfId="9608" builtinId="9" hidden="1"/>
    <cellStyle name="Followed Hyperlink" xfId="9728" builtinId="9" hidden="1"/>
    <cellStyle name="Followed Hyperlink" xfId="8716" builtinId="9" hidden="1"/>
    <cellStyle name="Followed Hyperlink" xfId="9606" builtinId="9" hidden="1"/>
    <cellStyle name="Followed Hyperlink" xfId="9726" builtinId="9" hidden="1"/>
    <cellStyle name="Followed Hyperlink" xfId="2489" builtinId="9" hidden="1"/>
    <cellStyle name="Followed Hyperlink" xfId="9604" builtinId="9" hidden="1"/>
    <cellStyle name="Followed Hyperlink" xfId="9724" builtinId="9" hidden="1"/>
    <cellStyle name="Followed Hyperlink" xfId="6677" builtinId="9" hidden="1"/>
    <cellStyle name="Followed Hyperlink" xfId="9602" builtinId="9" hidden="1"/>
    <cellStyle name="Followed Hyperlink" xfId="9722" builtinId="9" hidden="1"/>
    <cellStyle name="Followed Hyperlink" xfId="6671" builtinId="9" hidden="1"/>
    <cellStyle name="Followed Hyperlink" xfId="9600" builtinId="9" hidden="1"/>
    <cellStyle name="Followed Hyperlink" xfId="9720" builtinId="9" hidden="1"/>
    <cellStyle name="Followed Hyperlink" xfId="8188" builtinId="9" hidden="1"/>
    <cellStyle name="Followed Hyperlink" xfId="9598" builtinId="9" hidden="1"/>
    <cellStyle name="Followed Hyperlink" xfId="9718" builtinId="9" hidden="1"/>
    <cellStyle name="Followed Hyperlink" xfId="8225"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223"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9597" builtinId="9" hidden="1"/>
    <cellStyle name="Followed Hyperlink" xfId="6709" builtinId="9" hidden="1"/>
    <cellStyle name="Followed Hyperlink" xfId="11204" builtinId="9" hidden="1"/>
    <cellStyle name="Followed Hyperlink" xfId="8189" builtinId="9" hidden="1"/>
    <cellStyle name="Followed Hyperlink" xfId="11196" builtinId="9" hidden="1"/>
    <cellStyle name="Followed Hyperlink" xfId="6667" builtinId="9" hidden="1"/>
    <cellStyle name="Followed Hyperlink" xfId="11119" builtinId="9" hidden="1"/>
    <cellStyle name="Followed Hyperlink" xfId="11193" builtinId="9" hidden="1"/>
    <cellStyle name="Followed Hyperlink" xfId="11227" builtinId="9" hidden="1"/>
    <cellStyle name="Followed Hyperlink" xfId="9733" builtinId="9" hidden="1"/>
    <cellStyle name="Followed Hyperlink" xfId="11209" builtinId="9" hidden="1"/>
    <cellStyle name="Followed Hyperlink" xfId="9611" builtinId="9" hidden="1"/>
    <cellStyle name="Followed Hyperlink" xfId="11200" builtinId="9" hidden="1"/>
    <cellStyle name="Followed Hyperlink" xfId="9595" builtinId="9" hidden="1"/>
    <cellStyle name="Followed Hyperlink" xfId="9596" builtinId="9" hidden="1"/>
    <cellStyle name="Followed Hyperlink" xfId="9614" builtinId="9" hidden="1"/>
    <cellStyle name="Followed Hyperlink" xfId="3578" builtinId="9" hidden="1"/>
    <cellStyle name="Followed Hyperlink" xfId="9706" builtinId="9" hidden="1"/>
    <cellStyle name="Followed Hyperlink" xfId="11101" builtinId="9" hidden="1"/>
    <cellStyle name="Followed Hyperlink" xfId="11190" builtinId="9" hidden="1"/>
    <cellStyle name="Followed Hyperlink" xfId="11224" builtinId="9" hidden="1"/>
    <cellStyle name="Followed Hyperlink" xfId="1927" builtinId="9" hidden="1"/>
    <cellStyle name="Followed Hyperlink" xfId="11203" builtinId="9" hidden="1"/>
    <cellStyle name="Followed Hyperlink" xfId="9710" builtinId="9" hidden="1"/>
    <cellStyle name="Followed Hyperlink" xfId="11195" builtinId="9" hidden="1"/>
    <cellStyle name="Followed Hyperlink" xfId="6682" builtinId="9" hidden="1"/>
    <cellStyle name="Followed Hyperlink" xfId="11120" builtinId="9" hidden="1"/>
    <cellStyle name="Followed Hyperlink" xfId="11192" builtinId="9" hidden="1"/>
    <cellStyle name="Followed Hyperlink" xfId="11228" builtinId="9" hidden="1"/>
    <cellStyle name="Followed Hyperlink" xfId="8229" builtinId="9" hidden="1"/>
    <cellStyle name="Followed Hyperlink" xfId="11208" builtinId="9" hidden="1"/>
    <cellStyle name="Followed Hyperlink" xfId="8099" builtinId="9" hidden="1"/>
    <cellStyle name="Followed Hyperlink" xfId="11199" builtinId="9" hidden="1"/>
    <cellStyle name="Followed Hyperlink" xfId="8185" builtinId="9" hidden="1"/>
    <cellStyle name="Followed Hyperlink" xfId="8228" builtinId="9" hidden="1"/>
    <cellStyle name="Followed Hyperlink" xfId="8207" builtinId="9" hidden="1"/>
    <cellStyle name="Followed Hyperlink" xfId="1929" builtinId="9" hidden="1"/>
    <cellStyle name="Followed Hyperlink" xfId="8100" builtinId="9" hidden="1"/>
    <cellStyle name="Followed Hyperlink" xfId="8227" builtinId="9" hidden="1"/>
    <cellStyle name="Followed Hyperlink" xfId="8206" builtinId="9" hidden="1"/>
    <cellStyle name="Followed Hyperlink" xfId="8097" builtinId="9" hidden="1"/>
    <cellStyle name="Followed Hyperlink" xfId="9702" builtinId="9" hidden="1"/>
    <cellStyle name="Followed Hyperlink" xfId="9712" builtinId="9" hidden="1"/>
    <cellStyle name="Followed Hyperlink" xfId="6713" builtinId="9" hidden="1"/>
    <cellStyle name="Followed Hyperlink" xfId="8223" builtinId="9" hidden="1"/>
    <cellStyle name="Followed Hyperlink" xfId="8201" builtinId="9" hidden="1"/>
    <cellStyle name="Followed Hyperlink" xfId="8232" builtinId="9" hidden="1"/>
    <cellStyle name="Followed Hyperlink" xfId="9715" builtinId="9" hidden="1"/>
    <cellStyle name="Followed Hyperlink" xfId="8105" builtinId="9" hidden="1"/>
    <cellStyle name="Followed Hyperlink" xfId="9689" builtinId="9" hidden="1"/>
    <cellStyle name="Followed Hyperlink" xfId="8179" builtinId="9" hidden="1"/>
    <cellStyle name="Followed Hyperlink" xfId="9593" builtinId="9" hidden="1"/>
    <cellStyle name="Followed Hyperlink" xfId="6720" builtinId="9" hidden="1"/>
    <cellStyle name="Followed Hyperlink" xfId="8178" builtinId="9" hidden="1"/>
    <cellStyle name="Followed Hyperlink" xfId="9694" builtinId="9" hidden="1"/>
    <cellStyle name="Followed Hyperlink" xfId="9709" builtinId="9" hidden="1"/>
    <cellStyle name="Followed Hyperlink" xfId="11116" builtinId="9" hidden="1"/>
    <cellStyle name="Followed Hyperlink" xfId="11222" builtinId="9" hidden="1"/>
    <cellStyle name="Followed Hyperlink" xfId="9592" builtinId="9" hidden="1"/>
    <cellStyle name="Followed Hyperlink" xfId="11114" builtinId="9" hidden="1"/>
    <cellStyle name="Followed Hyperlink" xfId="11220" builtinId="9" hidden="1"/>
    <cellStyle name="Followed Hyperlink" xfId="10224" builtinId="9" hidden="1"/>
    <cellStyle name="Followed Hyperlink" xfId="11112" builtinId="9" hidden="1"/>
    <cellStyle name="Followed Hyperlink" xfId="11218" builtinId="9" hidden="1"/>
    <cellStyle name="Followed Hyperlink" xfId="8104" builtinId="9" hidden="1"/>
    <cellStyle name="Followed Hyperlink" xfId="11110" builtinId="9" hidden="1"/>
    <cellStyle name="Followed Hyperlink" xfId="11216" builtinId="9" hidden="1"/>
    <cellStyle name="Followed Hyperlink" xfId="9705" builtinId="9" hidden="1"/>
    <cellStyle name="Followed Hyperlink" xfId="11108" builtinId="9" hidden="1"/>
    <cellStyle name="Followed Hyperlink" xfId="11214" builtinId="9" hidden="1"/>
    <cellStyle name="Followed Hyperlink" xfId="6663" builtinId="9" hidden="1"/>
    <cellStyle name="Followed Hyperlink" xfId="11106" builtinId="9" hidden="1"/>
    <cellStyle name="Followed Hyperlink" xfId="11212" builtinId="9" hidden="1"/>
    <cellStyle name="Followed Hyperlink" xfId="3482" builtinId="9" hidden="1"/>
    <cellStyle name="Followed Hyperlink" xfId="11115" builtinId="9" hidden="1"/>
    <cellStyle name="Followed Hyperlink" xfId="11221" builtinId="9" hidden="1"/>
    <cellStyle name="Followed Hyperlink" xfId="10223" builtinId="9" hidden="1"/>
    <cellStyle name="Followed Hyperlink" xfId="11113" builtinId="9" hidden="1"/>
    <cellStyle name="Followed Hyperlink" xfId="11219" builtinId="9" hidden="1"/>
    <cellStyle name="Followed Hyperlink" xfId="1936" builtinId="9" hidden="1"/>
    <cellStyle name="Followed Hyperlink" xfId="11111" builtinId="9" hidden="1"/>
    <cellStyle name="Followed Hyperlink" xfId="11217" builtinId="9" hidden="1"/>
    <cellStyle name="Followed Hyperlink" xfId="8190" builtinId="9" hidden="1"/>
    <cellStyle name="Followed Hyperlink" xfId="11109" builtinId="9" hidden="1"/>
    <cellStyle name="Followed Hyperlink" xfId="11215" builtinId="9" hidden="1"/>
    <cellStyle name="Followed Hyperlink" xfId="8184" builtinId="9" hidden="1"/>
    <cellStyle name="Followed Hyperlink" xfId="11107" builtinId="9" hidden="1"/>
    <cellStyle name="Followed Hyperlink" xfId="11213" builtinId="9" hidden="1"/>
    <cellStyle name="Followed Hyperlink" xfId="9699" builtinId="9" hidden="1"/>
    <cellStyle name="Followed Hyperlink" xfId="11105" builtinId="9" hidden="1"/>
    <cellStyle name="Followed Hyperlink" xfId="11211" builtinId="9" hidden="1"/>
    <cellStyle name="Followed Hyperlink" xfId="9734"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94"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1104" builtinId="9" hidden="1"/>
    <cellStyle name="Followed Hyperlink" xfId="8222" builtinId="9" hidden="1"/>
    <cellStyle name="Followed Hyperlink" xfId="12679" builtinId="9" hidden="1"/>
    <cellStyle name="Followed Hyperlink" xfId="9700" builtinId="9" hidden="1"/>
    <cellStyle name="Followed Hyperlink" xfId="12675" builtinId="9" hidden="1"/>
    <cellStyle name="Followed Hyperlink" xfId="8180" builtinId="9" hidden="1"/>
    <cellStyle name="Followed Hyperlink" xfId="12600" builtinId="9" hidden="1"/>
    <cellStyle name="Followed Hyperlink" xfId="12673" builtinId="9" hidden="1"/>
    <cellStyle name="Followed Hyperlink" xfId="12696" builtinId="9" hidden="1"/>
    <cellStyle name="Followed Hyperlink" xfId="11225" builtinId="9" hidden="1"/>
    <cellStyle name="Followed Hyperlink" xfId="12681" builtinId="9" hidden="1"/>
    <cellStyle name="Followed Hyperlink" xfId="11117" builtinId="9" hidden="1"/>
    <cellStyle name="Followed Hyperlink" xfId="12677" builtinId="9" hidden="1"/>
    <cellStyle name="Followed Hyperlink" xfId="11102" builtinId="9" hidden="1"/>
    <cellStyle name="Followed Hyperlink" xfId="11103" builtinId="9" hidden="1"/>
    <cellStyle name="Followed Hyperlink" xfId="11118" builtinId="9" hidden="1"/>
    <cellStyle name="Followed Hyperlink" xfId="2479" builtinId="9" hidden="1"/>
    <cellStyle name="Followed Hyperlink" xfId="11202" builtinId="9" hidden="1"/>
    <cellStyle name="Followed Hyperlink" xfId="12587" builtinId="9" hidden="1"/>
    <cellStyle name="Followed Hyperlink" xfId="12671" builtinId="9" hidden="1"/>
    <cellStyle name="Followed Hyperlink" xfId="12695" builtinId="9" hidden="1"/>
    <cellStyle name="Followed Hyperlink" xfId="3483" builtinId="9" hidden="1"/>
    <cellStyle name="Followed Hyperlink" xfId="12678" builtinId="9" hidden="1"/>
    <cellStyle name="Followed Hyperlink" xfId="11206" builtinId="9" hidden="1"/>
    <cellStyle name="Followed Hyperlink" xfId="12674" builtinId="9" hidden="1"/>
    <cellStyle name="Followed Hyperlink" xfId="8195" builtinId="9" hidden="1"/>
    <cellStyle name="Followed Hyperlink" xfId="12601" builtinId="9" hidden="1"/>
    <cellStyle name="Followed Hyperlink" xfId="12672" builtinId="9" hidden="1"/>
    <cellStyle name="Followed Hyperlink" xfId="12697" builtinId="9" hidden="1"/>
    <cellStyle name="Followed Hyperlink" xfId="9737" builtinId="9" hidden="1"/>
    <cellStyle name="Followed Hyperlink" xfId="12680" builtinId="9" hidden="1"/>
    <cellStyle name="Followed Hyperlink" xfId="9612" builtinId="9" hidden="1"/>
    <cellStyle name="Followed Hyperlink" xfId="12676" builtinId="9" hidden="1"/>
    <cellStyle name="Followed Hyperlink" xfId="9696" builtinId="9" hidden="1"/>
    <cellStyle name="Followed Hyperlink" xfId="9736" builtinId="9" hidden="1"/>
    <cellStyle name="Followed Hyperlink" xfId="9717" builtinId="9" hidden="1"/>
    <cellStyle name="Followed Hyperlink" xfId="3587" builtinId="9" hidden="1"/>
    <cellStyle name="Followed Hyperlink" xfId="9613" builtinId="9" hidden="1"/>
    <cellStyle name="Followed Hyperlink" xfId="9735" builtinId="9" hidden="1"/>
    <cellStyle name="Followed Hyperlink" xfId="9716" builtinId="9" hidden="1"/>
    <cellStyle name="Followed Hyperlink" xfId="9610" builtinId="9" hidden="1"/>
    <cellStyle name="Followed Hyperlink" xfId="11198" builtinId="9" hidden="1"/>
    <cellStyle name="Followed Hyperlink" xfId="11207" builtinId="9" hidden="1"/>
    <cellStyle name="Followed Hyperlink" xfId="8226" builtinId="9" hidden="1"/>
    <cellStyle name="Followed Hyperlink" xfId="9732" builtinId="9" hidden="1"/>
    <cellStyle name="Followed Hyperlink" xfId="9711" builtinId="9" hidden="1"/>
    <cellStyle name="Followed Hyperlink" xfId="9740" builtinId="9" hidden="1"/>
    <cellStyle name="Followed Hyperlink" xfId="11210" builtinId="9" hidden="1"/>
    <cellStyle name="Followed Hyperlink" xfId="9618" builtinId="9" hidden="1"/>
    <cellStyle name="Followed Hyperlink" xfId="11191" builtinId="9" hidden="1"/>
    <cellStyle name="Followed Hyperlink" xfId="9691" builtinId="9" hidden="1"/>
    <cellStyle name="Followed Hyperlink" xfId="11100" builtinId="9" hidden="1"/>
    <cellStyle name="Followed Hyperlink" xfId="8233" builtinId="9" hidden="1"/>
    <cellStyle name="Followed Hyperlink" xfId="9690" builtinId="9" hidden="1"/>
    <cellStyle name="Followed Hyperlink" xfId="11194" builtinId="9" hidden="1"/>
    <cellStyle name="Followed Hyperlink" xfId="11205" builtinId="9" hidden="1"/>
    <cellStyle name="Followed Hyperlink" xfId="12599" builtinId="9" hidden="1"/>
    <cellStyle name="Followed Hyperlink" xfId="12693" builtinId="9" hidden="1"/>
    <cellStyle name="Followed Hyperlink" xfId="11099" builtinId="9" hidden="1"/>
    <cellStyle name="Followed Hyperlink" xfId="12597" builtinId="9" hidden="1"/>
    <cellStyle name="Followed Hyperlink" xfId="12691" builtinId="9" hidden="1"/>
    <cellStyle name="Followed Hyperlink" xfId="11712" builtinId="9" hidden="1"/>
    <cellStyle name="Followed Hyperlink" xfId="12595" builtinId="9" hidden="1"/>
    <cellStyle name="Followed Hyperlink" xfId="12689" builtinId="9" hidden="1"/>
    <cellStyle name="Followed Hyperlink" xfId="9617" builtinId="9" hidden="1"/>
    <cellStyle name="Followed Hyperlink" xfId="12593" builtinId="9" hidden="1"/>
    <cellStyle name="Followed Hyperlink" xfId="12687" builtinId="9" hidden="1"/>
    <cellStyle name="Followed Hyperlink" xfId="11201" builtinId="9" hidden="1"/>
    <cellStyle name="Followed Hyperlink" xfId="12591" builtinId="9" hidden="1"/>
    <cellStyle name="Followed Hyperlink" xfId="12685" builtinId="9" hidden="1"/>
    <cellStyle name="Followed Hyperlink" xfId="8176" builtinId="9" hidden="1"/>
    <cellStyle name="Followed Hyperlink" xfId="12589" builtinId="9" hidden="1"/>
    <cellStyle name="Followed Hyperlink" xfId="12683" builtinId="9" hidden="1"/>
    <cellStyle name="Followed Hyperlink" xfId="2500" builtinId="9" hidden="1"/>
    <cellStyle name="Followed Hyperlink" xfId="12598" builtinId="9" hidden="1"/>
    <cellStyle name="Followed Hyperlink" xfId="12692" builtinId="9" hidden="1"/>
    <cellStyle name="Followed Hyperlink" xfId="11711" builtinId="9" hidden="1"/>
    <cellStyle name="Followed Hyperlink" xfId="12596" builtinId="9" hidden="1"/>
    <cellStyle name="Followed Hyperlink" xfId="12690" builtinId="9" hidden="1"/>
    <cellStyle name="Followed Hyperlink" xfId="2476" builtinId="9" hidden="1"/>
    <cellStyle name="Followed Hyperlink" xfId="12594" builtinId="9" hidden="1"/>
    <cellStyle name="Followed Hyperlink" xfId="12688" builtinId="9" hidden="1"/>
    <cellStyle name="Followed Hyperlink" xfId="9701" builtinId="9" hidden="1"/>
    <cellStyle name="Followed Hyperlink" xfId="12592" builtinId="9" hidden="1"/>
    <cellStyle name="Followed Hyperlink" xfId="12686" builtinId="9" hidden="1"/>
    <cellStyle name="Followed Hyperlink" xfId="9695" builtinId="9" hidden="1"/>
    <cellStyle name="Followed Hyperlink" xfId="12590" builtinId="9" hidden="1"/>
    <cellStyle name="Followed Hyperlink" xfId="12684" builtinId="9" hidden="1"/>
    <cellStyle name="Followed Hyperlink" xfId="11197" builtinId="9" hidden="1"/>
    <cellStyle name="Followed Hyperlink" xfId="12588" builtinId="9" hidden="1"/>
    <cellStyle name="Followed Hyperlink" xfId="12682" builtinId="9" hidden="1"/>
    <cellStyle name="Followed Hyperlink" xfId="11226"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3603" builtinId="9" hidden="1"/>
    <cellStyle name="Followed Hyperlink" xfId="1915" builtinId="9" hidden="1"/>
    <cellStyle name="Followed Hyperlink" xfId="3592" builtinId="9" hidden="1"/>
    <cellStyle name="Followed Hyperlink" xfId="1907" builtinId="9" hidden="1"/>
    <cellStyle name="Followed Hyperlink" xfId="1897" builtinId="9" hidden="1"/>
    <cellStyle name="Followed Hyperlink" xfId="1787" builtinId="9" hidden="1"/>
    <cellStyle name="Followed Hyperlink" xfId="1800" builtinId="9" hidden="1"/>
    <cellStyle name="Followed Hyperlink" xfId="1791" builtinId="9" hidden="1"/>
    <cellStyle name="Followed Hyperlink" xfId="616" builtinId="9" hidden="1"/>
    <cellStyle name="Followed Hyperlink" xfId="669" builtinId="9" hidden="1"/>
    <cellStyle name="Followed Hyperlink" xfId="4116" builtinId="9" hidden="1"/>
    <cellStyle name="Followed Hyperlink" xfId="2451" builtinId="9" hidden="1"/>
    <cellStyle name="Followed Hyperlink" xfId="633" builtinId="9" hidden="1"/>
    <cellStyle name="Followed Hyperlink" xfId="4115" builtinId="9" hidden="1"/>
    <cellStyle name="Followed Hyperlink" xfId="2450" builtinId="9" hidden="1"/>
    <cellStyle name="Followed Hyperlink" xfId="635" builtinId="9" hidden="1"/>
    <cellStyle name="Followed Hyperlink" xfId="632" builtinId="9" hidden="1"/>
    <cellStyle name="Followed Hyperlink" xfId="801" builtinId="9" hidden="1"/>
    <cellStyle name="Followed Hyperlink" xfId="636" builtinId="9" hidden="1"/>
    <cellStyle name="Followed Hyperlink" xfId="654" builtinId="9" hidden="1"/>
    <cellStyle name="Followed Hyperlink" xfId="634" builtinId="9" hidden="1"/>
    <cellStyle name="Followed Hyperlink" xfId="1794" builtinId="9" hidden="1"/>
    <cellStyle name="Followed Hyperlink" xfId="607" builtinId="9" hidden="1"/>
    <cellStyle name="Followed Hyperlink" xfId="617" builtinId="9" hidden="1"/>
    <cellStyle name="Followed Hyperlink" xfId="665" builtinId="9" hidden="1"/>
    <cellStyle name="Followed Hyperlink" xfId="672" builtinId="9" hidden="1"/>
    <cellStyle name="Followed Hyperlink" xfId="610" builtinId="9" hidden="1"/>
    <cellStyle name="Followed Hyperlink" xfId="625" builtinId="9" hidden="1"/>
    <cellStyle name="Followed Hyperlink" xfId="609" builtinId="9" hidden="1"/>
    <cellStyle name="Followed Hyperlink" xfId="642" builtinId="9" hidden="1"/>
    <cellStyle name="Followed Hyperlink" xfId="3623" builtinId="9" hidden="1"/>
    <cellStyle name="Followed Hyperlink" xfId="1955" builtinId="9" hidden="1"/>
    <cellStyle name="Followed Hyperlink" xfId="618" builtinId="9" hidden="1"/>
    <cellStyle name="Followed Hyperlink" xfId="3485" builtinId="9" hidden="1"/>
    <cellStyle name="Followed Hyperlink" xfId="1877" builtinId="9" hidden="1"/>
    <cellStyle name="Followed Hyperlink" xfId="3620" builtinId="9" hidden="1"/>
    <cellStyle name="Followed Hyperlink" xfId="1951" builtinId="9" hidden="1"/>
    <cellStyle name="Followed Hyperlink" xfId="3596" builtinId="9" hidden="1"/>
    <cellStyle name="Followed Hyperlink" xfId="1911" builtinId="9" hidden="1"/>
    <cellStyle name="Followed Hyperlink" xfId="3586" builtinId="9" hidden="1"/>
    <cellStyle name="Followed Hyperlink" xfId="1901" builtinId="9" hidden="1"/>
    <cellStyle name="Followed Hyperlink" xfId="3502" builtinId="9" hidden="1"/>
    <cellStyle name="Followed Hyperlink" xfId="1895" builtinId="9" hidden="1"/>
    <cellStyle name="Followed Hyperlink" xfId="3629" builtinId="9" hidden="1"/>
    <cellStyle name="Followed Hyperlink" xfId="1963" builtinId="9" hidden="1"/>
    <cellStyle name="Followed Hyperlink" xfId="3602" builtinId="9" hidden="1"/>
    <cellStyle name="Followed Hyperlink" xfId="1914" builtinId="9" hidden="1"/>
    <cellStyle name="Followed Hyperlink" xfId="3591" builtinId="9" hidden="1"/>
    <cellStyle name="Followed Hyperlink" xfId="1906" builtinId="9" hidden="1"/>
    <cellStyle name="Followed Hyperlink" xfId="1795" builtinId="9" hidden="1"/>
    <cellStyle name="Followed Hyperlink" xfId="619" builtinId="9" hidden="1"/>
    <cellStyle name="Followed Hyperlink" xfId="620" builtinId="9" hidden="1"/>
    <cellStyle name="Followed Hyperlink" xfId="614" builtinId="9" hidden="1"/>
    <cellStyle name="Followed Hyperlink" xfId="3484" builtinId="9" hidden="1"/>
    <cellStyle name="Followed Hyperlink" xfId="1875" builtinId="9" hidden="1"/>
    <cellStyle name="Followed Hyperlink" xfId="3619" builtinId="9" hidden="1"/>
    <cellStyle name="Followed Hyperlink" xfId="1950" builtinId="9" hidden="1"/>
    <cellStyle name="Followed Hyperlink" xfId="3595" builtinId="9" hidden="1"/>
    <cellStyle name="Followed Hyperlink" xfId="1910" builtinId="9" hidden="1"/>
    <cellStyle name="Followed Hyperlink" xfId="3585" builtinId="9" hidden="1"/>
    <cellStyle name="Followed Hyperlink" xfId="1900" builtinId="9" hidden="1"/>
    <cellStyle name="Followed Hyperlink" xfId="3503" builtinId="9" hidden="1"/>
    <cellStyle name="Followed Hyperlink" xfId="1894" builtinId="9" hidden="1"/>
    <cellStyle name="Followed Hyperlink" xfId="3630" builtinId="9" hidden="1"/>
    <cellStyle name="Followed Hyperlink" xfId="1964" builtinId="9" hidden="1"/>
    <cellStyle name="Followed Hyperlink" xfId="3601" builtinId="9" hidden="1"/>
    <cellStyle name="Followed Hyperlink" xfId="1913" builtinId="9" hidden="1"/>
    <cellStyle name="Followed Hyperlink" xfId="3590" builtinId="9" hidden="1"/>
    <cellStyle name="Followed Hyperlink" xfId="1905" builtinId="9" hidden="1"/>
    <cellStyle name="Followed Hyperlink" xfId="15112"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58"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837" builtinId="9" hidden="1"/>
    <cellStyle name="Followed Hyperlink" xfId="15838"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858" builtinId="9" hidden="1"/>
    <cellStyle name="Followed Hyperlink" xfId="15859"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78" builtinId="9" hidden="1"/>
    <cellStyle name="Followed Hyperlink" xfId="15979"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5636"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38" builtinId="9" hidden="1"/>
    <cellStyle name="Followed Hyperlink" xfId="16539"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69"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976" builtinId="9" hidden="1"/>
    <cellStyle name="Followed Hyperlink" xfId="16977"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6" builtinId="9" hidden="1"/>
    <cellStyle name="Followed Hyperlink" xfId="17097"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117"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7235"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75"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5644" builtinId="9" hidden="1"/>
    <cellStyle name="Followed Hyperlink" xfId="15654" builtinId="9" hidden="1"/>
    <cellStyle name="Followed Hyperlink" xfId="15092" builtinId="9" hidden="1"/>
    <cellStyle name="Followed Hyperlink" xfId="1778" builtinId="9" hidden="1"/>
    <cellStyle name="Followed Hyperlink" xfId="15617" builtinId="9" hidden="1"/>
    <cellStyle name="Followed Hyperlink" xfId="15659" builtinId="9" hidden="1"/>
    <cellStyle name="Followed Hyperlink" xfId="16768" builtinId="9" hidden="1"/>
    <cellStyle name="Followed Hyperlink" xfId="15643" builtinId="9" hidden="1"/>
    <cellStyle name="Followed Hyperlink" xfId="16766" builtinId="9" hidden="1"/>
    <cellStyle name="Followed Hyperlink" xfId="15628" builtinId="9" hidden="1"/>
    <cellStyle name="Followed Hyperlink" xfId="16764" builtinId="9" hidden="1"/>
    <cellStyle name="Followed Hyperlink" xfId="1771" builtinId="9" hidden="1"/>
    <cellStyle name="Followed Hyperlink" xfId="16762" builtinId="9" hidden="1"/>
    <cellStyle name="Followed Hyperlink" xfId="1781" builtinId="9" hidden="1"/>
    <cellStyle name="Followed Hyperlink" xfId="16760" builtinId="9" hidden="1"/>
    <cellStyle name="Followed Hyperlink" xfId="15673" builtinId="9" hidden="1"/>
    <cellStyle name="Followed Hyperlink" xfId="16758" builtinId="9" hidden="1"/>
    <cellStyle name="Followed Hyperlink" xfId="15096" builtinId="9" hidden="1"/>
    <cellStyle name="Followed Hyperlink" xfId="16767" builtinId="9" hidden="1"/>
    <cellStyle name="Followed Hyperlink" xfId="15647" builtinId="9" hidden="1"/>
    <cellStyle name="Followed Hyperlink" xfId="16765" builtinId="9" hidden="1"/>
    <cellStyle name="Followed Hyperlink" xfId="15632" builtinId="9" hidden="1"/>
    <cellStyle name="Followed Hyperlink" xfId="16763" builtinId="9" hidden="1"/>
    <cellStyle name="Followed Hyperlink" xfId="15128" builtinId="9" hidden="1"/>
    <cellStyle name="Followed Hyperlink" xfId="16761" builtinId="9" hidden="1"/>
    <cellStyle name="Followed Hyperlink" xfId="649" builtinId="9" hidden="1"/>
    <cellStyle name="Followed Hyperlink" xfId="16759" builtinId="9" hidden="1"/>
    <cellStyle name="Followed Hyperlink" xfId="15089" builtinId="9" hidden="1"/>
    <cellStyle name="Followed Hyperlink" xfId="16757" builtinId="9" hidden="1"/>
    <cellStyle name="Followed Hyperlink" xfId="1780"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97" builtinId="9" hidden="1"/>
    <cellStyle name="Followed Hyperlink" xfId="18298" builtinId="9" hidden="1"/>
    <cellStyle name="Followed Hyperlink" xfId="18344"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5642" builtinId="9" hidden="1"/>
    <cellStyle name="Followed Hyperlink" xfId="15125" builtinId="9" hidden="1"/>
    <cellStyle name="Followed Hyperlink" xfId="18322" builtinId="9" hidden="1"/>
    <cellStyle name="Followed Hyperlink" xfId="15620" builtinId="9" hidden="1"/>
    <cellStyle name="Followed Hyperlink" xfId="18311" builtinId="9" hidden="1"/>
    <cellStyle name="Followed Hyperlink" xfId="15652" builtinId="9" hidden="1"/>
    <cellStyle name="Followed Hyperlink" xfId="18226" builtinId="9" hidden="1"/>
    <cellStyle name="Followed Hyperlink" xfId="18306" builtinId="9" hidden="1"/>
    <cellStyle name="Followed Hyperlink" xfId="18354" builtinId="9" hidden="1"/>
    <cellStyle name="Followed Hyperlink" xfId="15634" builtinId="9" hidden="1"/>
    <cellStyle name="Followed Hyperlink" xfId="18328" builtinId="9" hidden="1"/>
    <cellStyle name="Followed Hyperlink" xfId="15091" builtinId="9" hidden="1"/>
    <cellStyle name="Followed Hyperlink" xfId="18317" builtinId="9" hidden="1"/>
    <cellStyle name="Followed Hyperlink" xfId="608" builtinId="9" hidden="1"/>
    <cellStyle name="Followed Hyperlink" xfId="1932" builtinId="9" hidden="1"/>
    <cellStyle name="Followed Hyperlink" xfId="16778" builtinId="9" hidden="1"/>
    <cellStyle name="Followed Hyperlink" xfId="15660" builtinId="9" hidden="1"/>
    <cellStyle name="Followed Hyperlink" xfId="15646" builtinId="9" hidden="1"/>
    <cellStyle name="Followed Hyperlink" xfId="18205" builtinId="9" hidden="1"/>
    <cellStyle name="Followed Hyperlink" xfId="18299" builtinId="9" hidden="1"/>
    <cellStyle name="Followed Hyperlink" xfId="18345" builtinId="9" hidden="1"/>
    <cellStyle name="Followed Hyperlink" xfId="15629" builtinId="9" hidden="1"/>
    <cellStyle name="Followed Hyperlink" xfId="18321" builtinId="9" hidden="1"/>
    <cellStyle name="Followed Hyperlink" xfId="621" builtinId="9" hidden="1"/>
    <cellStyle name="Followed Hyperlink" xfId="18310" builtinId="9" hidden="1"/>
    <cellStyle name="Followed Hyperlink" xfId="16741" builtinId="9" hidden="1"/>
    <cellStyle name="Followed Hyperlink" xfId="18227" builtinId="9" hidden="1"/>
    <cellStyle name="Followed Hyperlink" xfId="18305" builtinId="9" hidden="1"/>
    <cellStyle name="Followed Hyperlink" xfId="18355" builtinId="9" hidden="1"/>
    <cellStyle name="Followed Hyperlink" xfId="15097" builtinId="9" hidden="1"/>
    <cellStyle name="Followed Hyperlink" xfId="18327" builtinId="9" hidden="1"/>
    <cellStyle name="Followed Hyperlink" xfId="15630" builtinId="9" hidden="1"/>
    <cellStyle name="Followed Hyperlink" xfId="18316" builtinId="9" hidden="1"/>
    <cellStyle name="Followed Hyperlink" xfId="15674" builtinId="9" hidden="1"/>
    <cellStyle name="Followed Hyperlink" xfId="15648" builtinId="9" hidden="1"/>
    <cellStyle name="Followed Hyperlink" xfId="15675" builtinId="9" hidden="1"/>
    <cellStyle name="Followed Hyperlink" xfId="15106" builtinId="9" hidden="1"/>
    <cellStyle name="Followed Hyperlink" xfId="16776" builtinId="9" hidden="1"/>
    <cellStyle name="Followed Hyperlink" xfId="650" builtinId="9" hidden="1"/>
    <cellStyle name="Followed Hyperlink" xfId="1772" builtinId="9" hidden="1"/>
    <cellStyle name="Followed Hyperlink" xfId="1797" builtinId="9" hidden="1"/>
    <cellStyle name="Followed Hyperlink" xfId="15655" builtinId="9" hidden="1"/>
    <cellStyle name="Followed Hyperlink" xfId="15109" builtinId="9" hidden="1"/>
    <cellStyle name="Followed Hyperlink" xfId="15105" builtinId="9" hidden="1"/>
    <cellStyle name="Followed Hyperlink" xfId="15657" builtinId="9" hidden="1"/>
    <cellStyle name="Followed Hyperlink" xfId="15662" builtinId="9" hidden="1"/>
    <cellStyle name="Followed Hyperlink" xfId="15651" builtinId="9" hidden="1"/>
    <cellStyle name="Followed Hyperlink" xfId="15653" builtinId="9" hidden="1"/>
    <cellStyle name="Followed Hyperlink" xfId="15111" builtinId="9" hidden="1"/>
    <cellStyle name="Followed Hyperlink" xfId="15624" builtinId="9" hidden="1"/>
    <cellStyle name="Followed Hyperlink" xfId="16739" builtinId="9" hidden="1"/>
    <cellStyle name="Followed Hyperlink" xfId="16733" builtinId="9" hidden="1"/>
    <cellStyle name="Followed Hyperlink" xfId="658" builtinId="9" hidden="1"/>
    <cellStyle name="Followed Hyperlink" xfId="16740" builtinId="9" hidden="1"/>
    <cellStyle name="Followed Hyperlink" xfId="16734" builtinId="9" hidden="1"/>
    <cellStyle name="Followed Hyperlink" xfId="15627" builtinId="9" hidden="1"/>
    <cellStyle name="Followed Hyperlink" xfId="18220" builtinId="9" hidden="1"/>
    <cellStyle name="Followed Hyperlink" xfId="18343" builtinId="9" hidden="1"/>
    <cellStyle name="Followed Hyperlink" xfId="15664" builtinId="9" hidden="1"/>
    <cellStyle name="Followed Hyperlink" xfId="18218" builtinId="9" hidden="1"/>
    <cellStyle name="Followed Hyperlink" xfId="18341" builtinId="9" hidden="1"/>
    <cellStyle name="Followed Hyperlink" xfId="15665" builtinId="9" hidden="1"/>
    <cellStyle name="Followed Hyperlink" xfId="18216" builtinId="9" hidden="1"/>
    <cellStyle name="Followed Hyperlink" xfId="18339" builtinId="9" hidden="1"/>
    <cellStyle name="Followed Hyperlink" xfId="666" builtinId="9" hidden="1"/>
    <cellStyle name="Followed Hyperlink" xfId="18214" builtinId="9" hidden="1"/>
    <cellStyle name="Followed Hyperlink" xfId="18337" builtinId="9" hidden="1"/>
    <cellStyle name="Followed Hyperlink" xfId="15613" builtinId="9" hidden="1"/>
    <cellStyle name="Followed Hyperlink" xfId="18212" builtinId="9" hidden="1"/>
    <cellStyle name="Followed Hyperlink" xfId="18335" builtinId="9" hidden="1"/>
    <cellStyle name="Followed Hyperlink" xfId="15615" builtinId="9" hidden="1"/>
    <cellStyle name="Followed Hyperlink" xfId="18210" builtinId="9" hidden="1"/>
    <cellStyle name="Followed Hyperlink" xfId="18333" builtinId="9" hidden="1"/>
    <cellStyle name="Followed Hyperlink" xfId="15626" builtinId="9" hidden="1"/>
    <cellStyle name="Followed Hyperlink" xfId="18219" builtinId="9" hidden="1"/>
    <cellStyle name="Followed Hyperlink" xfId="18342" builtinId="9" hidden="1"/>
    <cellStyle name="Followed Hyperlink" xfId="16159" builtinId="9" hidden="1"/>
    <cellStyle name="Followed Hyperlink" xfId="18217" builtinId="9" hidden="1"/>
    <cellStyle name="Followed Hyperlink" xfId="18340" builtinId="9" hidden="1"/>
    <cellStyle name="Followed Hyperlink" xfId="641" builtinId="9" hidden="1"/>
    <cellStyle name="Followed Hyperlink" xfId="18215" builtinId="9" hidden="1"/>
    <cellStyle name="Followed Hyperlink" xfId="18338" builtinId="9" hidden="1"/>
    <cellStyle name="Followed Hyperlink" xfId="15633" builtinId="9" hidden="1"/>
    <cellStyle name="Followed Hyperlink" xfId="18213" builtinId="9" hidden="1"/>
    <cellStyle name="Followed Hyperlink" xfId="18336" builtinId="9" hidden="1"/>
    <cellStyle name="Followed Hyperlink" xfId="1798" builtinId="9" hidden="1"/>
    <cellStyle name="Followed Hyperlink" xfId="18211" builtinId="9" hidden="1"/>
    <cellStyle name="Followed Hyperlink" xfId="18334" builtinId="9" hidden="1"/>
    <cellStyle name="Followed Hyperlink" xfId="15639" builtinId="9" hidden="1"/>
    <cellStyle name="Followed Hyperlink" xfId="18209" builtinId="9" hidden="1"/>
    <cellStyle name="Followed Hyperlink" xfId="18332" builtinId="9" hidden="1"/>
    <cellStyle name="Followed Hyperlink" xfId="15625"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0" builtinId="9" hidden="1"/>
    <cellStyle name="Followed Hyperlink" xfId="19761"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57"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899"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920" builtinId="9" hidden="1"/>
    <cellStyle name="Followed Hyperlink" xfId="19921"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0" builtinId="9" hidden="1"/>
    <cellStyle name="Followed Hyperlink" xfId="20321"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41"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20459" builtinId="9" hidden="1"/>
    <cellStyle name="Followed Hyperlink" xfId="20460"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2048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599" builtinId="9" hidden="1"/>
    <cellStyle name="Followed Hyperlink" xfId="20600"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620"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738"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20758" builtinId="9" hidden="1"/>
    <cellStyle name="Followed Hyperlink" xfId="20759"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18208" builtinId="9" hidden="1"/>
    <cellStyle name="Followed Hyperlink" xfId="15621" builtinId="9" hidden="1"/>
    <cellStyle name="Followed Hyperlink" xfId="19835" builtinId="9" hidden="1"/>
    <cellStyle name="Followed Hyperlink" xfId="15656" builtinId="9" hidden="1"/>
    <cellStyle name="Followed Hyperlink" xfId="19824" builtinId="9" hidden="1"/>
    <cellStyle name="Followed Hyperlink" xfId="15669" builtinId="9" hidden="1"/>
    <cellStyle name="Followed Hyperlink" xfId="19739" builtinId="9" hidden="1"/>
    <cellStyle name="Followed Hyperlink" xfId="19819" builtinId="9" hidden="1"/>
    <cellStyle name="Followed Hyperlink" xfId="19867" builtinId="9" hidden="1"/>
    <cellStyle name="Followed Hyperlink" xfId="18348" builtinId="9" hidden="1"/>
    <cellStyle name="Followed Hyperlink" xfId="19841" builtinId="9" hidden="1"/>
    <cellStyle name="Followed Hyperlink" xfId="18222" builtinId="9" hidden="1"/>
    <cellStyle name="Followed Hyperlink" xfId="19830" builtinId="9" hidden="1"/>
    <cellStyle name="Followed Hyperlink" xfId="18206" builtinId="9" hidden="1"/>
    <cellStyle name="Followed Hyperlink" xfId="18207" builtinId="9" hidden="1"/>
    <cellStyle name="Followed Hyperlink" xfId="18225" builtinId="9" hidden="1"/>
    <cellStyle name="Followed Hyperlink" xfId="15663" builtinId="9" hidden="1"/>
    <cellStyle name="Followed Hyperlink" xfId="18320" builtinId="9" hidden="1"/>
    <cellStyle name="Followed Hyperlink" xfId="19718" builtinId="9" hidden="1"/>
    <cellStyle name="Followed Hyperlink" xfId="19812" builtinId="9" hidden="1"/>
    <cellStyle name="Followed Hyperlink" xfId="19858" builtinId="9" hidden="1"/>
    <cellStyle name="Followed Hyperlink" xfId="15618" builtinId="9" hidden="1"/>
    <cellStyle name="Followed Hyperlink" xfId="19834" builtinId="9" hidden="1"/>
    <cellStyle name="Followed Hyperlink" xfId="18324" builtinId="9" hidden="1"/>
    <cellStyle name="Followed Hyperlink" xfId="19823" builtinId="9" hidden="1"/>
    <cellStyle name="Followed Hyperlink" xfId="15671" builtinId="9" hidden="1"/>
    <cellStyle name="Followed Hyperlink" xfId="19740" builtinId="9" hidden="1"/>
    <cellStyle name="Followed Hyperlink" xfId="19818" builtinId="9" hidden="1"/>
    <cellStyle name="Followed Hyperlink" xfId="19868" builtinId="9" hidden="1"/>
    <cellStyle name="Followed Hyperlink" xfId="15638" builtinId="9" hidden="1"/>
    <cellStyle name="Followed Hyperlink" xfId="19840" builtinId="9" hidden="1"/>
    <cellStyle name="Followed Hyperlink" xfId="15094" builtinId="9" hidden="1"/>
    <cellStyle name="Followed Hyperlink" xfId="19829" builtinId="9" hidden="1"/>
    <cellStyle name="Followed Hyperlink" xfId="16772" builtinId="9" hidden="1"/>
    <cellStyle name="Followed Hyperlink" xfId="16781" builtinId="9" hidden="1"/>
    <cellStyle name="Followed Hyperlink" xfId="16777" builtinId="9" hidden="1"/>
    <cellStyle name="Followed Hyperlink" xfId="15645" builtinId="9" hidden="1"/>
    <cellStyle name="Followed Hyperlink" xfId="16160" builtinId="9" hidden="1"/>
    <cellStyle name="Followed Hyperlink" xfId="15619" builtinId="9" hidden="1"/>
    <cellStyle name="Followed Hyperlink" xfId="15667" builtinId="9" hidden="1"/>
    <cellStyle name="Followed Hyperlink" xfId="15623" builtinId="9" hidden="1"/>
    <cellStyle name="Followed Hyperlink" xfId="18315" builtinId="9" hidden="1"/>
    <cellStyle name="Followed Hyperlink" xfId="18326" builtinId="9" hidden="1"/>
    <cellStyle name="Followed Hyperlink" xfId="15100" builtinId="9" hidden="1"/>
    <cellStyle name="Followed Hyperlink" xfId="15108" builtinId="9" hidden="1"/>
    <cellStyle name="Followed Hyperlink" xfId="15641" builtinId="9" hidden="1"/>
    <cellStyle name="Followed Hyperlink" xfId="1782" builtinId="9" hidden="1"/>
    <cellStyle name="Followed Hyperlink" xfId="18329" builtinId="9" hidden="1"/>
    <cellStyle name="Followed Hyperlink" xfId="16735" builtinId="9" hidden="1"/>
    <cellStyle name="Followed Hyperlink" xfId="18301" builtinId="9" hidden="1"/>
    <cellStyle name="Followed Hyperlink" xfId="1779" builtinId="9" hidden="1"/>
    <cellStyle name="Followed Hyperlink" xfId="18204" builtinId="9" hidden="1"/>
    <cellStyle name="Followed Hyperlink" xfId="1776" builtinId="9" hidden="1"/>
    <cellStyle name="Followed Hyperlink" xfId="16738" builtinId="9" hidden="1"/>
    <cellStyle name="Followed Hyperlink" xfId="18307" builtinId="9" hidden="1"/>
    <cellStyle name="Followed Hyperlink" xfId="18323" builtinId="9" hidden="1"/>
    <cellStyle name="Followed Hyperlink" xfId="19733" builtinId="9" hidden="1"/>
    <cellStyle name="Followed Hyperlink" xfId="19856" builtinId="9" hidden="1"/>
    <cellStyle name="Followed Hyperlink" xfId="18203" builtinId="9" hidden="1"/>
    <cellStyle name="Followed Hyperlink" xfId="19731" builtinId="9" hidden="1"/>
    <cellStyle name="Followed Hyperlink" xfId="19854" builtinId="9" hidden="1"/>
    <cellStyle name="Followed Hyperlink" xfId="18841" builtinId="9" hidden="1"/>
    <cellStyle name="Followed Hyperlink" xfId="19729" builtinId="9" hidden="1"/>
    <cellStyle name="Followed Hyperlink" xfId="19852" builtinId="9" hidden="1"/>
    <cellStyle name="Followed Hyperlink" xfId="15649" builtinId="9" hidden="1"/>
    <cellStyle name="Followed Hyperlink" xfId="19727" builtinId="9" hidden="1"/>
    <cellStyle name="Followed Hyperlink" xfId="19850" builtinId="9" hidden="1"/>
    <cellStyle name="Followed Hyperlink" xfId="18318" builtinId="9" hidden="1"/>
    <cellStyle name="Followed Hyperlink" xfId="19725" builtinId="9" hidden="1"/>
    <cellStyle name="Followed Hyperlink" xfId="19848" builtinId="9" hidden="1"/>
    <cellStyle name="Followed Hyperlink" xfId="15670" builtinId="9" hidden="1"/>
    <cellStyle name="Followed Hyperlink" xfId="19723" builtinId="9" hidden="1"/>
    <cellStyle name="Followed Hyperlink" xfId="19846" builtinId="9" hidden="1"/>
    <cellStyle name="Followed Hyperlink" xfId="1935" builtinId="9" hidden="1"/>
    <cellStyle name="Followed Hyperlink" xfId="19732" builtinId="9" hidden="1"/>
    <cellStyle name="Followed Hyperlink" xfId="19855" builtinId="9" hidden="1"/>
    <cellStyle name="Followed Hyperlink" xfId="18840" builtinId="9" hidden="1"/>
    <cellStyle name="Followed Hyperlink" xfId="19730" builtinId="9" hidden="1"/>
    <cellStyle name="Followed Hyperlink" xfId="19853" builtinId="9" hidden="1"/>
    <cellStyle name="Followed Hyperlink" xfId="16742" builtinId="9" hidden="1"/>
    <cellStyle name="Followed Hyperlink" xfId="19728" builtinId="9" hidden="1"/>
    <cellStyle name="Followed Hyperlink" xfId="19851" builtinId="9" hidden="1"/>
    <cellStyle name="Followed Hyperlink" xfId="15090" builtinId="9" hidden="1"/>
    <cellStyle name="Followed Hyperlink" xfId="19726" builtinId="9" hidden="1"/>
    <cellStyle name="Followed Hyperlink" xfId="19849" builtinId="9" hidden="1"/>
    <cellStyle name="Followed Hyperlink" xfId="15672" builtinId="9" hidden="1"/>
    <cellStyle name="Followed Hyperlink" xfId="19724" builtinId="9" hidden="1"/>
    <cellStyle name="Followed Hyperlink" xfId="19847" builtinId="9" hidden="1"/>
    <cellStyle name="Followed Hyperlink" xfId="18312" builtinId="9" hidden="1"/>
    <cellStyle name="Followed Hyperlink" xfId="19722" builtinId="9" hidden="1"/>
    <cellStyle name="Followed Hyperlink" xfId="19845" builtinId="9" hidden="1"/>
    <cellStyle name="Followed Hyperlink" xfId="18349"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78" builtinId="9" hidden="1"/>
    <cellStyle name="Followed Hyperlink" xfId="20879"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99"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6" builtinId="9" hidden="1"/>
    <cellStyle name="Followed Hyperlink" xfId="21297"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317"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70"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6" builtinId="9" hidden="1"/>
    <cellStyle name="Followed Hyperlink" xfId="21437"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57"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1575" builtinId="9" hidden="1"/>
    <cellStyle name="Followed Hyperlink" xfId="21576" builtinId="9" hidden="1"/>
    <cellStyle name="Followed Hyperlink" xfId="21577"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97"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19721" builtinId="9" hidden="1"/>
    <cellStyle name="Followed Hyperlink" xfId="16736" builtinId="9" hidden="1"/>
    <cellStyle name="Followed Hyperlink" xfId="21348" builtinId="9" hidden="1"/>
    <cellStyle name="Followed Hyperlink" xfId="18313" builtinId="9" hidden="1"/>
    <cellStyle name="Followed Hyperlink" xfId="21337" builtinId="9" hidden="1"/>
    <cellStyle name="Followed Hyperlink" xfId="15622" builtinId="9" hidden="1"/>
    <cellStyle name="Followed Hyperlink" xfId="21252" builtinId="9" hidden="1"/>
    <cellStyle name="Followed Hyperlink" xfId="21332" builtinId="9" hidden="1"/>
    <cellStyle name="Followed Hyperlink" xfId="21380" builtinId="9" hidden="1"/>
    <cellStyle name="Followed Hyperlink" xfId="19861" builtinId="9" hidden="1"/>
    <cellStyle name="Followed Hyperlink" xfId="21354" builtinId="9" hidden="1"/>
    <cellStyle name="Followed Hyperlink" xfId="19735" builtinId="9" hidden="1"/>
    <cellStyle name="Followed Hyperlink" xfId="21343" builtinId="9" hidden="1"/>
    <cellStyle name="Followed Hyperlink" xfId="19719" builtinId="9" hidden="1"/>
    <cellStyle name="Followed Hyperlink" xfId="19720" builtinId="9" hidden="1"/>
    <cellStyle name="Followed Hyperlink" xfId="19738" builtinId="9" hidden="1"/>
    <cellStyle name="Followed Hyperlink" xfId="676" builtinId="9" hidden="1"/>
    <cellStyle name="Followed Hyperlink" xfId="19833" builtinId="9" hidden="1"/>
    <cellStyle name="Followed Hyperlink" xfId="21231" builtinId="9" hidden="1"/>
    <cellStyle name="Followed Hyperlink" xfId="21325" builtinId="9" hidden="1"/>
    <cellStyle name="Followed Hyperlink" xfId="21371" builtinId="9" hidden="1"/>
    <cellStyle name="Followed Hyperlink" xfId="15668" builtinId="9" hidden="1"/>
    <cellStyle name="Followed Hyperlink" xfId="21347" builtinId="9" hidden="1"/>
    <cellStyle name="Followed Hyperlink" xfId="19837" builtinId="9" hidden="1"/>
    <cellStyle name="Followed Hyperlink" xfId="21336" builtinId="9" hidden="1"/>
    <cellStyle name="Followed Hyperlink" xfId="3489" builtinId="9" hidden="1"/>
    <cellStyle name="Followed Hyperlink" xfId="21253" builtinId="9" hidden="1"/>
    <cellStyle name="Followed Hyperlink" xfId="21331" builtinId="9" hidden="1"/>
    <cellStyle name="Followed Hyperlink" xfId="21381" builtinId="9" hidden="1"/>
    <cellStyle name="Followed Hyperlink" xfId="18353" builtinId="9" hidden="1"/>
    <cellStyle name="Followed Hyperlink" xfId="21353" builtinId="9" hidden="1"/>
    <cellStyle name="Followed Hyperlink" xfId="18223" builtinId="9" hidden="1"/>
    <cellStyle name="Followed Hyperlink" xfId="21342" builtinId="9" hidden="1"/>
    <cellStyle name="Followed Hyperlink" xfId="18309" builtinId="9" hidden="1"/>
    <cellStyle name="Followed Hyperlink" xfId="18352" builtinId="9" hidden="1"/>
    <cellStyle name="Followed Hyperlink" xfId="18331" builtinId="9" hidden="1"/>
    <cellStyle name="Followed Hyperlink" xfId="1947" builtinId="9" hidden="1"/>
    <cellStyle name="Followed Hyperlink" xfId="18224" builtinId="9" hidden="1"/>
    <cellStyle name="Followed Hyperlink" xfId="18351" builtinId="9" hidden="1"/>
    <cellStyle name="Followed Hyperlink" xfId="18330" builtinId="9" hidden="1"/>
    <cellStyle name="Followed Hyperlink" xfId="18221" builtinId="9" hidden="1"/>
    <cellStyle name="Followed Hyperlink" xfId="19828" builtinId="9" hidden="1"/>
    <cellStyle name="Followed Hyperlink" xfId="19839" builtinId="9" hidden="1"/>
    <cellStyle name="Followed Hyperlink" xfId="15616" builtinId="9" hidden="1"/>
    <cellStyle name="Followed Hyperlink" xfId="18347" builtinId="9" hidden="1"/>
    <cellStyle name="Followed Hyperlink" xfId="18325" builtinId="9" hidden="1"/>
    <cellStyle name="Followed Hyperlink" xfId="18356" builtinId="9" hidden="1"/>
    <cellStyle name="Followed Hyperlink" xfId="19842" builtinId="9" hidden="1"/>
    <cellStyle name="Followed Hyperlink" xfId="18229" builtinId="9" hidden="1"/>
    <cellStyle name="Followed Hyperlink" xfId="19814" builtinId="9" hidden="1"/>
    <cellStyle name="Followed Hyperlink" xfId="18303" builtinId="9" hidden="1"/>
    <cellStyle name="Followed Hyperlink" xfId="19717" builtinId="9" hidden="1"/>
    <cellStyle name="Followed Hyperlink" xfId="16158" builtinId="9" hidden="1"/>
    <cellStyle name="Followed Hyperlink" xfId="18302" builtinId="9" hidden="1"/>
    <cellStyle name="Followed Hyperlink" xfId="19820" builtinId="9" hidden="1"/>
    <cellStyle name="Followed Hyperlink" xfId="19836" builtinId="9" hidden="1"/>
    <cellStyle name="Followed Hyperlink" xfId="21246" builtinId="9" hidden="1"/>
    <cellStyle name="Followed Hyperlink" xfId="21369" builtinId="9" hidden="1"/>
    <cellStyle name="Followed Hyperlink" xfId="19716" builtinId="9" hidden="1"/>
    <cellStyle name="Followed Hyperlink" xfId="21244" builtinId="9" hidden="1"/>
    <cellStyle name="Followed Hyperlink" xfId="21367" builtinId="9" hidden="1"/>
    <cellStyle name="Followed Hyperlink" xfId="20354" builtinId="9" hidden="1"/>
    <cellStyle name="Followed Hyperlink" xfId="21242" builtinId="9" hidden="1"/>
    <cellStyle name="Followed Hyperlink" xfId="21365" builtinId="9" hidden="1"/>
    <cellStyle name="Followed Hyperlink" xfId="18228" builtinId="9" hidden="1"/>
    <cellStyle name="Followed Hyperlink" xfId="21240" builtinId="9" hidden="1"/>
    <cellStyle name="Followed Hyperlink" xfId="21363" builtinId="9" hidden="1"/>
    <cellStyle name="Followed Hyperlink" xfId="19831" builtinId="9" hidden="1"/>
    <cellStyle name="Followed Hyperlink" xfId="21238" builtinId="9" hidden="1"/>
    <cellStyle name="Followed Hyperlink" xfId="21361" builtinId="9" hidden="1"/>
    <cellStyle name="Followed Hyperlink" xfId="645" builtinId="9" hidden="1"/>
    <cellStyle name="Followed Hyperlink" xfId="21236" builtinId="9" hidden="1"/>
    <cellStyle name="Followed Hyperlink" xfId="21359" builtinId="9" hidden="1"/>
    <cellStyle name="Followed Hyperlink" xfId="15614" builtinId="9" hidden="1"/>
    <cellStyle name="Followed Hyperlink" xfId="21245" builtinId="9" hidden="1"/>
    <cellStyle name="Followed Hyperlink" xfId="21368" builtinId="9" hidden="1"/>
    <cellStyle name="Followed Hyperlink" xfId="20353" builtinId="9" hidden="1"/>
    <cellStyle name="Followed Hyperlink" xfId="21243" builtinId="9" hidden="1"/>
    <cellStyle name="Followed Hyperlink" xfId="21366" builtinId="9" hidden="1"/>
    <cellStyle name="Followed Hyperlink" xfId="15631" builtinId="9" hidden="1"/>
    <cellStyle name="Followed Hyperlink" xfId="21241" builtinId="9" hidden="1"/>
    <cellStyle name="Followed Hyperlink" xfId="21364" builtinId="9" hidden="1"/>
    <cellStyle name="Followed Hyperlink" xfId="18314" builtinId="9" hidden="1"/>
    <cellStyle name="Followed Hyperlink" xfId="21239" builtinId="9" hidden="1"/>
    <cellStyle name="Followed Hyperlink" xfId="21362" builtinId="9" hidden="1"/>
    <cellStyle name="Followed Hyperlink" xfId="18308" builtinId="9" hidden="1"/>
    <cellStyle name="Followed Hyperlink" xfId="21237" builtinId="9" hidden="1"/>
    <cellStyle name="Followed Hyperlink" xfId="21360" builtinId="9" hidden="1"/>
    <cellStyle name="Followed Hyperlink" xfId="19825" builtinId="9" hidden="1"/>
    <cellStyle name="Followed Hyperlink" xfId="21235" builtinId="9" hidden="1"/>
    <cellStyle name="Followed Hyperlink" xfId="21358" builtinId="9" hidden="1"/>
    <cellStyle name="Followed Hyperlink" xfId="19862"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36" builtinId="9" hidden="1"/>
    <cellStyle name="Followed Hyperlink" xfId="22837" builtinId="9" hidden="1"/>
    <cellStyle name="Followed Hyperlink" xfId="2288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39" builtinId="9" hidden="1"/>
    <cellStyle name="Followed Hyperlink" xfId="23540"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60"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678" builtinId="9" hidden="1"/>
    <cellStyle name="Followed Hyperlink" xfId="23679"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3699" builtinId="9" hidden="1"/>
    <cellStyle name="Followed Hyperlink" xfId="23700"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19" builtinId="9" hidden="1"/>
    <cellStyle name="Followed Hyperlink" xfId="23820"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40"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1234" builtinId="9" hidden="1"/>
    <cellStyle name="Followed Hyperlink" xfId="18346" builtinId="9" hidden="1"/>
    <cellStyle name="Followed Hyperlink" xfId="22858" builtinId="9" hidden="1"/>
    <cellStyle name="Followed Hyperlink" xfId="19826" builtinId="9" hidden="1"/>
    <cellStyle name="Followed Hyperlink" xfId="22848" builtinId="9" hidden="1"/>
    <cellStyle name="Followed Hyperlink" xfId="18304" builtinId="9" hidden="1"/>
    <cellStyle name="Followed Hyperlink" xfId="22765" builtinId="9" hidden="1"/>
    <cellStyle name="Followed Hyperlink" xfId="22843" builtinId="9" hidden="1"/>
    <cellStyle name="Followed Hyperlink" xfId="22888" builtinId="9" hidden="1"/>
    <cellStyle name="Followed Hyperlink" xfId="21374" builtinId="9" hidden="1"/>
    <cellStyle name="Followed Hyperlink" xfId="22864" builtinId="9" hidden="1"/>
    <cellStyle name="Followed Hyperlink" xfId="21248" builtinId="9" hidden="1"/>
    <cellStyle name="Followed Hyperlink" xfId="22854" builtinId="9" hidden="1"/>
    <cellStyle name="Followed Hyperlink" xfId="21232" builtinId="9" hidden="1"/>
    <cellStyle name="Followed Hyperlink" xfId="21233" builtinId="9" hidden="1"/>
    <cellStyle name="Followed Hyperlink" xfId="21251" builtinId="9" hidden="1"/>
    <cellStyle name="Followed Hyperlink" xfId="15107" builtinId="9" hidden="1"/>
    <cellStyle name="Followed Hyperlink" xfId="21346" builtinId="9" hidden="1"/>
    <cellStyle name="Followed Hyperlink" xfId="22744" builtinId="9" hidden="1"/>
    <cellStyle name="Followed Hyperlink" xfId="22838" builtinId="9" hidden="1"/>
    <cellStyle name="Followed Hyperlink" xfId="22881" builtinId="9" hidden="1"/>
    <cellStyle name="Followed Hyperlink" xfId="15666" builtinId="9" hidden="1"/>
    <cellStyle name="Followed Hyperlink" xfId="22857" builtinId="9" hidden="1"/>
    <cellStyle name="Followed Hyperlink" xfId="21350" builtinId="9" hidden="1"/>
    <cellStyle name="Followed Hyperlink" xfId="22847" builtinId="9" hidden="1"/>
    <cellStyle name="Followed Hyperlink" xfId="18319" builtinId="9" hidden="1"/>
    <cellStyle name="Followed Hyperlink" xfId="22766" builtinId="9" hidden="1"/>
    <cellStyle name="Followed Hyperlink" xfId="22842" builtinId="9" hidden="1"/>
    <cellStyle name="Followed Hyperlink" xfId="22889" builtinId="9" hidden="1"/>
    <cellStyle name="Followed Hyperlink" xfId="19866" builtinId="9" hidden="1"/>
    <cellStyle name="Followed Hyperlink" xfId="22863" builtinId="9" hidden="1"/>
    <cellStyle name="Followed Hyperlink" xfId="19736" builtinId="9" hidden="1"/>
    <cellStyle name="Followed Hyperlink" xfId="22853" builtinId="9" hidden="1"/>
    <cellStyle name="Followed Hyperlink" xfId="19822" builtinId="9" hidden="1"/>
    <cellStyle name="Followed Hyperlink" xfId="19865" builtinId="9" hidden="1"/>
    <cellStyle name="Followed Hyperlink" xfId="19844" builtinId="9" hidden="1"/>
    <cellStyle name="Followed Hyperlink" xfId="657" builtinId="9" hidden="1"/>
    <cellStyle name="Followed Hyperlink" xfId="19737" builtinId="9" hidden="1"/>
    <cellStyle name="Followed Hyperlink" xfId="19864" builtinId="9" hidden="1"/>
    <cellStyle name="Followed Hyperlink" xfId="19843" builtinId="9" hidden="1"/>
    <cellStyle name="Followed Hyperlink" xfId="19734" builtinId="9" hidden="1"/>
    <cellStyle name="Followed Hyperlink" xfId="21341" builtinId="9" hidden="1"/>
    <cellStyle name="Followed Hyperlink" xfId="21352" builtinId="9" hidden="1"/>
    <cellStyle name="Followed Hyperlink" xfId="18350" builtinId="9" hidden="1"/>
    <cellStyle name="Followed Hyperlink" xfId="19860" builtinId="9" hidden="1"/>
    <cellStyle name="Followed Hyperlink" xfId="19838" builtinId="9" hidden="1"/>
    <cellStyle name="Followed Hyperlink" xfId="19869" builtinId="9" hidden="1"/>
    <cellStyle name="Followed Hyperlink" xfId="21355" builtinId="9" hidden="1"/>
    <cellStyle name="Followed Hyperlink" xfId="19742" builtinId="9" hidden="1"/>
    <cellStyle name="Followed Hyperlink" xfId="21327" builtinId="9" hidden="1"/>
    <cellStyle name="Followed Hyperlink" xfId="19816" builtinId="9" hidden="1"/>
    <cellStyle name="Followed Hyperlink" xfId="21230" builtinId="9" hidden="1"/>
    <cellStyle name="Followed Hyperlink" xfId="18357" builtinId="9" hidden="1"/>
    <cellStyle name="Followed Hyperlink" xfId="19815" builtinId="9" hidden="1"/>
    <cellStyle name="Followed Hyperlink" xfId="21333" builtinId="9" hidden="1"/>
    <cellStyle name="Followed Hyperlink" xfId="21349" builtinId="9" hidden="1"/>
    <cellStyle name="Followed Hyperlink" xfId="22759" builtinId="9" hidden="1"/>
    <cellStyle name="Followed Hyperlink" xfId="22879" builtinId="9" hidden="1"/>
    <cellStyle name="Followed Hyperlink" xfId="21229" builtinId="9" hidden="1"/>
    <cellStyle name="Followed Hyperlink" xfId="22757" builtinId="9" hidden="1"/>
    <cellStyle name="Followed Hyperlink" xfId="22877" builtinId="9" hidden="1"/>
    <cellStyle name="Followed Hyperlink" xfId="21867" builtinId="9" hidden="1"/>
    <cellStyle name="Followed Hyperlink" xfId="22755" builtinId="9" hidden="1"/>
    <cellStyle name="Followed Hyperlink" xfId="22875" builtinId="9" hidden="1"/>
    <cellStyle name="Followed Hyperlink" xfId="19741" builtinId="9" hidden="1"/>
    <cellStyle name="Followed Hyperlink" xfId="22753" builtinId="9" hidden="1"/>
    <cellStyle name="Followed Hyperlink" xfId="22873" builtinId="9" hidden="1"/>
    <cellStyle name="Followed Hyperlink" xfId="21344" builtinId="9" hidden="1"/>
    <cellStyle name="Followed Hyperlink" xfId="22751" builtinId="9" hidden="1"/>
    <cellStyle name="Followed Hyperlink" xfId="22871" builtinId="9" hidden="1"/>
    <cellStyle name="Followed Hyperlink" xfId="18300" builtinId="9" hidden="1"/>
    <cellStyle name="Followed Hyperlink" xfId="22749" builtinId="9" hidden="1"/>
    <cellStyle name="Followed Hyperlink" xfId="22869" builtinId="9" hidden="1"/>
    <cellStyle name="Followed Hyperlink" xfId="15635" builtinId="9" hidden="1"/>
    <cellStyle name="Followed Hyperlink" xfId="22758" builtinId="9" hidden="1"/>
    <cellStyle name="Followed Hyperlink" xfId="22878" builtinId="9" hidden="1"/>
    <cellStyle name="Followed Hyperlink" xfId="21866" builtinId="9" hidden="1"/>
    <cellStyle name="Followed Hyperlink" xfId="22756" builtinId="9" hidden="1"/>
    <cellStyle name="Followed Hyperlink" xfId="22876" builtinId="9" hidden="1"/>
    <cellStyle name="Followed Hyperlink" xfId="15650" builtinId="9" hidden="1"/>
    <cellStyle name="Followed Hyperlink" xfId="22754" builtinId="9" hidden="1"/>
    <cellStyle name="Followed Hyperlink" xfId="22874" builtinId="9" hidden="1"/>
    <cellStyle name="Followed Hyperlink" xfId="19827" builtinId="9" hidden="1"/>
    <cellStyle name="Followed Hyperlink" xfId="22752" builtinId="9" hidden="1"/>
    <cellStyle name="Followed Hyperlink" xfId="22872" builtinId="9" hidden="1"/>
    <cellStyle name="Followed Hyperlink" xfId="19821" builtinId="9" hidden="1"/>
    <cellStyle name="Followed Hyperlink" xfId="22750" builtinId="9" hidden="1"/>
    <cellStyle name="Followed Hyperlink" xfId="22870" builtinId="9" hidden="1"/>
    <cellStyle name="Followed Hyperlink" xfId="21338" builtinId="9" hidden="1"/>
    <cellStyle name="Followed Hyperlink" xfId="22748" builtinId="9" hidden="1"/>
    <cellStyle name="Followed Hyperlink" xfId="22868" builtinId="9" hidden="1"/>
    <cellStyle name="Followed Hyperlink" xfId="21375"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958" builtinId="9" hidden="1"/>
    <cellStyle name="Followed Hyperlink" xfId="23959"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979" builtinId="9" hidden="1"/>
    <cellStyle name="Followed Hyperlink" xfId="23980"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099" builtinId="9" hidden="1"/>
    <cellStyle name="Followed Hyperlink" xfId="24100"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120"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4238" builtinId="9" hidden="1"/>
    <cellStyle name="Followed Hyperlink" xfId="24239"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73" builtinId="9" hidden="1"/>
    <cellStyle name="Followed Hyperlink" xfId="24379"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4517"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4537" builtinId="9" hidden="1"/>
    <cellStyle name="Followed Hyperlink" xfId="24538"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7" builtinId="9" hidden="1"/>
    <cellStyle name="Followed Hyperlink" xfId="24658"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78"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796"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4816"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5" builtinId="9" hidden="1"/>
    <cellStyle name="Followed Hyperlink" xfId="24936"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56"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2747" builtinId="9" hidden="1"/>
    <cellStyle name="Followed Hyperlink" xfId="19859" builtinId="9" hidden="1"/>
    <cellStyle name="Followed Hyperlink" xfId="24354" builtinId="9" hidden="1"/>
    <cellStyle name="Followed Hyperlink" xfId="21339" builtinId="9" hidden="1"/>
    <cellStyle name="Followed Hyperlink" xfId="24346" builtinId="9" hidden="1"/>
    <cellStyle name="Followed Hyperlink" xfId="19817" builtinId="9" hidden="1"/>
    <cellStyle name="Followed Hyperlink" xfId="24269" builtinId="9" hidden="1"/>
    <cellStyle name="Followed Hyperlink" xfId="24343" builtinId="9" hidden="1"/>
    <cellStyle name="Followed Hyperlink" xfId="24377" builtinId="9" hidden="1"/>
    <cellStyle name="Followed Hyperlink" xfId="22883" builtinId="9" hidden="1"/>
    <cellStyle name="Followed Hyperlink" xfId="24359" builtinId="9" hidden="1"/>
    <cellStyle name="Followed Hyperlink" xfId="22761" builtinId="9" hidden="1"/>
    <cellStyle name="Followed Hyperlink" xfId="24350" builtinId="9" hidden="1"/>
    <cellStyle name="Followed Hyperlink" xfId="22745" builtinId="9" hidden="1"/>
    <cellStyle name="Followed Hyperlink" xfId="22746" builtinId="9" hidden="1"/>
    <cellStyle name="Followed Hyperlink" xfId="22764" builtinId="9" hidden="1"/>
    <cellStyle name="Followed Hyperlink" xfId="16737" builtinId="9" hidden="1"/>
    <cellStyle name="Followed Hyperlink" xfId="22856" builtinId="9" hidden="1"/>
    <cellStyle name="Followed Hyperlink" xfId="24251" builtinId="9" hidden="1"/>
    <cellStyle name="Followed Hyperlink" xfId="24340" builtinId="9" hidden="1"/>
    <cellStyle name="Followed Hyperlink" xfId="24374" builtinId="9" hidden="1"/>
    <cellStyle name="Followed Hyperlink" xfId="15093" builtinId="9" hidden="1"/>
    <cellStyle name="Followed Hyperlink" xfId="24353" builtinId="9" hidden="1"/>
    <cellStyle name="Followed Hyperlink" xfId="22860" builtinId="9" hidden="1"/>
    <cellStyle name="Followed Hyperlink" xfId="24345" builtinId="9" hidden="1"/>
    <cellStyle name="Followed Hyperlink" xfId="19832" builtinId="9" hidden="1"/>
    <cellStyle name="Followed Hyperlink" xfId="24270" builtinId="9" hidden="1"/>
    <cellStyle name="Followed Hyperlink" xfId="24342" builtinId="9" hidden="1"/>
    <cellStyle name="Followed Hyperlink" xfId="24378" builtinId="9" hidden="1"/>
    <cellStyle name="Followed Hyperlink" xfId="21379" builtinId="9" hidden="1"/>
    <cellStyle name="Followed Hyperlink" xfId="24358" builtinId="9" hidden="1"/>
    <cellStyle name="Followed Hyperlink" xfId="21249" builtinId="9" hidden="1"/>
    <cellStyle name="Followed Hyperlink" xfId="24349" builtinId="9" hidden="1"/>
    <cellStyle name="Followed Hyperlink" xfId="21335" builtinId="9" hidden="1"/>
    <cellStyle name="Followed Hyperlink" xfId="21378" builtinId="9" hidden="1"/>
    <cellStyle name="Followed Hyperlink" xfId="21357" builtinId="9" hidden="1"/>
    <cellStyle name="Followed Hyperlink" xfId="15095" builtinId="9" hidden="1"/>
    <cellStyle name="Followed Hyperlink" xfId="21250" builtinId="9" hidden="1"/>
    <cellStyle name="Followed Hyperlink" xfId="21377" builtinId="9" hidden="1"/>
    <cellStyle name="Followed Hyperlink" xfId="21356" builtinId="9" hidden="1"/>
    <cellStyle name="Followed Hyperlink" xfId="21247" builtinId="9" hidden="1"/>
    <cellStyle name="Followed Hyperlink" xfId="22852" builtinId="9" hidden="1"/>
    <cellStyle name="Followed Hyperlink" xfId="22862" builtinId="9" hidden="1"/>
    <cellStyle name="Followed Hyperlink" xfId="19863" builtinId="9" hidden="1"/>
    <cellStyle name="Followed Hyperlink" xfId="21373" builtinId="9" hidden="1"/>
    <cellStyle name="Followed Hyperlink" xfId="21351" builtinId="9" hidden="1"/>
    <cellStyle name="Followed Hyperlink" xfId="21382" builtinId="9" hidden="1"/>
    <cellStyle name="Followed Hyperlink" xfId="22865" builtinId="9" hidden="1"/>
    <cellStyle name="Followed Hyperlink" xfId="21255" builtinId="9" hidden="1"/>
    <cellStyle name="Followed Hyperlink" xfId="22839" builtinId="9" hidden="1"/>
    <cellStyle name="Followed Hyperlink" xfId="21329" builtinId="9" hidden="1"/>
    <cellStyle name="Followed Hyperlink" xfId="22743" builtinId="9" hidden="1"/>
    <cellStyle name="Followed Hyperlink" xfId="19870" builtinId="9" hidden="1"/>
    <cellStyle name="Followed Hyperlink" xfId="21328" builtinId="9" hidden="1"/>
    <cellStyle name="Followed Hyperlink" xfId="22844" builtinId="9" hidden="1"/>
    <cellStyle name="Followed Hyperlink" xfId="22859" builtinId="9" hidden="1"/>
    <cellStyle name="Followed Hyperlink" xfId="24266" builtinId="9" hidden="1"/>
    <cellStyle name="Followed Hyperlink" xfId="24372" builtinId="9" hidden="1"/>
    <cellStyle name="Followed Hyperlink" xfId="22742" builtinId="9" hidden="1"/>
    <cellStyle name="Followed Hyperlink" xfId="24264" builtinId="9" hidden="1"/>
    <cellStyle name="Followed Hyperlink" xfId="24370" builtinId="9" hidden="1"/>
    <cellStyle name="Followed Hyperlink" xfId="23374" builtinId="9" hidden="1"/>
    <cellStyle name="Followed Hyperlink" xfId="24262" builtinId="9" hidden="1"/>
    <cellStyle name="Followed Hyperlink" xfId="24368" builtinId="9" hidden="1"/>
    <cellStyle name="Followed Hyperlink" xfId="21254" builtinId="9" hidden="1"/>
    <cellStyle name="Followed Hyperlink" xfId="24260" builtinId="9" hidden="1"/>
    <cellStyle name="Followed Hyperlink" xfId="24366" builtinId="9" hidden="1"/>
    <cellStyle name="Followed Hyperlink" xfId="22855" builtinId="9" hidden="1"/>
    <cellStyle name="Followed Hyperlink" xfId="24258" builtinId="9" hidden="1"/>
    <cellStyle name="Followed Hyperlink" xfId="24364" builtinId="9" hidden="1"/>
    <cellStyle name="Followed Hyperlink" xfId="19813" builtinId="9" hidden="1"/>
    <cellStyle name="Followed Hyperlink" xfId="24256" builtinId="9" hidden="1"/>
    <cellStyle name="Followed Hyperlink" xfId="24362" builtinId="9" hidden="1"/>
    <cellStyle name="Followed Hyperlink" xfId="16643" builtinId="9" hidden="1"/>
    <cellStyle name="Followed Hyperlink" xfId="24265" builtinId="9" hidden="1"/>
    <cellStyle name="Followed Hyperlink" xfId="24371" builtinId="9" hidden="1"/>
    <cellStyle name="Followed Hyperlink" xfId="23373" builtinId="9" hidden="1"/>
    <cellStyle name="Followed Hyperlink" xfId="24263" builtinId="9" hidden="1"/>
    <cellStyle name="Followed Hyperlink" xfId="24369" builtinId="9" hidden="1"/>
    <cellStyle name="Followed Hyperlink" xfId="15102" builtinId="9" hidden="1"/>
    <cellStyle name="Followed Hyperlink" xfId="24261" builtinId="9" hidden="1"/>
    <cellStyle name="Followed Hyperlink" xfId="24367" builtinId="9" hidden="1"/>
    <cellStyle name="Followed Hyperlink" xfId="21340" builtinId="9" hidden="1"/>
    <cellStyle name="Followed Hyperlink" xfId="24259" builtinId="9" hidden="1"/>
    <cellStyle name="Followed Hyperlink" xfId="24365" builtinId="9" hidden="1"/>
    <cellStyle name="Followed Hyperlink" xfId="21334" builtinId="9" hidden="1"/>
    <cellStyle name="Followed Hyperlink" xfId="24257" builtinId="9" hidden="1"/>
    <cellStyle name="Followed Hyperlink" xfId="24363" builtinId="9" hidden="1"/>
    <cellStyle name="Followed Hyperlink" xfId="22849" builtinId="9" hidden="1"/>
    <cellStyle name="Followed Hyperlink" xfId="24255" builtinId="9" hidden="1"/>
    <cellStyle name="Followed Hyperlink" xfId="24361" builtinId="9" hidden="1"/>
    <cellStyle name="Followed Hyperlink" xfId="22884"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44"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4254" builtinId="9" hidden="1"/>
    <cellStyle name="Followed Hyperlink" xfId="21372" builtinId="9" hidden="1"/>
    <cellStyle name="Followed Hyperlink" xfId="25829" builtinId="9" hidden="1"/>
    <cellStyle name="Followed Hyperlink" xfId="22850" builtinId="9" hidden="1"/>
    <cellStyle name="Followed Hyperlink" xfId="25825" builtinId="9" hidden="1"/>
    <cellStyle name="Followed Hyperlink" xfId="21330" builtinId="9" hidden="1"/>
    <cellStyle name="Followed Hyperlink" xfId="25750" builtinId="9" hidden="1"/>
    <cellStyle name="Followed Hyperlink" xfId="25823" builtinId="9" hidden="1"/>
    <cellStyle name="Followed Hyperlink" xfId="25846" builtinId="9" hidden="1"/>
    <cellStyle name="Followed Hyperlink" xfId="24375" builtinId="9" hidden="1"/>
    <cellStyle name="Followed Hyperlink" xfId="25831" builtinId="9" hidden="1"/>
    <cellStyle name="Followed Hyperlink" xfId="24267" builtinId="9" hidden="1"/>
    <cellStyle name="Followed Hyperlink" xfId="25827" builtinId="9" hidden="1"/>
    <cellStyle name="Followed Hyperlink" xfId="24252" builtinId="9" hidden="1"/>
    <cellStyle name="Followed Hyperlink" xfId="24253" builtinId="9" hidden="1"/>
    <cellStyle name="Followed Hyperlink" xfId="24268" builtinId="9" hidden="1"/>
    <cellStyle name="Followed Hyperlink" xfId="15640" builtinId="9" hidden="1"/>
    <cellStyle name="Followed Hyperlink" xfId="24352" builtinId="9" hidden="1"/>
    <cellStyle name="Followed Hyperlink" xfId="25737" builtinId="9" hidden="1"/>
    <cellStyle name="Followed Hyperlink" xfId="25821" builtinId="9" hidden="1"/>
    <cellStyle name="Followed Hyperlink" xfId="25845" builtinId="9" hidden="1"/>
    <cellStyle name="Followed Hyperlink" xfId="16644" builtinId="9" hidden="1"/>
    <cellStyle name="Followed Hyperlink" xfId="25828" builtinId="9" hidden="1"/>
    <cellStyle name="Followed Hyperlink" xfId="24356" builtinId="9" hidden="1"/>
    <cellStyle name="Followed Hyperlink" xfId="25824" builtinId="9" hidden="1"/>
    <cellStyle name="Followed Hyperlink" xfId="21345" builtinId="9" hidden="1"/>
    <cellStyle name="Followed Hyperlink" xfId="25751" builtinId="9" hidden="1"/>
    <cellStyle name="Followed Hyperlink" xfId="25822" builtinId="9" hidden="1"/>
    <cellStyle name="Followed Hyperlink" xfId="25847" builtinId="9" hidden="1"/>
    <cellStyle name="Followed Hyperlink" xfId="22887" builtinId="9" hidden="1"/>
    <cellStyle name="Followed Hyperlink" xfId="25830" builtinId="9" hidden="1"/>
    <cellStyle name="Followed Hyperlink" xfId="22762" builtinId="9" hidden="1"/>
    <cellStyle name="Followed Hyperlink" xfId="25826" builtinId="9" hidden="1"/>
    <cellStyle name="Followed Hyperlink" xfId="22846" builtinId="9" hidden="1"/>
    <cellStyle name="Followed Hyperlink" xfId="22886" builtinId="9" hidden="1"/>
    <cellStyle name="Followed Hyperlink" xfId="22867" builtinId="9" hidden="1"/>
    <cellStyle name="Followed Hyperlink" xfId="16745" builtinId="9" hidden="1"/>
    <cellStyle name="Followed Hyperlink" xfId="22763" builtinId="9" hidden="1"/>
    <cellStyle name="Followed Hyperlink" xfId="22885" builtinId="9" hidden="1"/>
    <cellStyle name="Followed Hyperlink" xfId="22866" builtinId="9" hidden="1"/>
    <cellStyle name="Followed Hyperlink" xfId="22760" builtinId="9" hidden="1"/>
    <cellStyle name="Followed Hyperlink" xfId="24348" builtinId="9" hidden="1"/>
    <cellStyle name="Followed Hyperlink" xfId="24357" builtinId="9" hidden="1"/>
    <cellStyle name="Followed Hyperlink" xfId="21376" builtinId="9" hidden="1"/>
    <cellStyle name="Followed Hyperlink" xfId="22882" builtinId="9" hidden="1"/>
    <cellStyle name="Followed Hyperlink" xfId="22861" builtinId="9" hidden="1"/>
    <cellStyle name="Followed Hyperlink" xfId="22890" builtinId="9" hidden="1"/>
    <cellStyle name="Followed Hyperlink" xfId="24360" builtinId="9" hidden="1"/>
    <cellStyle name="Followed Hyperlink" xfId="22768" builtinId="9" hidden="1"/>
    <cellStyle name="Followed Hyperlink" xfId="24341" builtinId="9" hidden="1"/>
    <cellStyle name="Followed Hyperlink" xfId="22841" builtinId="9" hidden="1"/>
    <cellStyle name="Followed Hyperlink" xfId="24250" builtinId="9" hidden="1"/>
    <cellStyle name="Followed Hyperlink" xfId="21383" builtinId="9" hidden="1"/>
    <cellStyle name="Followed Hyperlink" xfId="22840" builtinId="9" hidden="1"/>
    <cellStyle name="Followed Hyperlink" xfId="24344" builtinId="9" hidden="1"/>
    <cellStyle name="Followed Hyperlink" xfId="24355" builtinId="9" hidden="1"/>
    <cellStyle name="Followed Hyperlink" xfId="25749" builtinId="9" hidden="1"/>
    <cellStyle name="Followed Hyperlink" xfId="25843" builtinId="9" hidden="1"/>
    <cellStyle name="Followed Hyperlink" xfId="24249" builtinId="9" hidden="1"/>
    <cellStyle name="Followed Hyperlink" xfId="25747" builtinId="9" hidden="1"/>
    <cellStyle name="Followed Hyperlink" xfId="25841" builtinId="9" hidden="1"/>
    <cellStyle name="Followed Hyperlink" xfId="24862" builtinId="9" hidden="1"/>
    <cellStyle name="Followed Hyperlink" xfId="25745" builtinId="9" hidden="1"/>
    <cellStyle name="Followed Hyperlink" xfId="25839" builtinId="9" hidden="1"/>
    <cellStyle name="Followed Hyperlink" xfId="22767" builtinId="9" hidden="1"/>
    <cellStyle name="Followed Hyperlink" xfId="25743" builtinId="9" hidden="1"/>
    <cellStyle name="Followed Hyperlink" xfId="25837" builtinId="9" hidden="1"/>
    <cellStyle name="Followed Hyperlink" xfId="24351" builtinId="9" hidden="1"/>
    <cellStyle name="Followed Hyperlink" xfId="25741" builtinId="9" hidden="1"/>
    <cellStyle name="Followed Hyperlink" xfId="25835" builtinId="9" hidden="1"/>
    <cellStyle name="Followed Hyperlink" xfId="21326" builtinId="9" hidden="1"/>
    <cellStyle name="Followed Hyperlink" xfId="25739" builtinId="9" hidden="1"/>
    <cellStyle name="Followed Hyperlink" xfId="25833" builtinId="9" hidden="1"/>
    <cellStyle name="Followed Hyperlink" xfId="15661" builtinId="9" hidden="1"/>
    <cellStyle name="Followed Hyperlink" xfId="25748" builtinId="9" hidden="1"/>
    <cellStyle name="Followed Hyperlink" xfId="25842" builtinId="9" hidden="1"/>
    <cellStyle name="Followed Hyperlink" xfId="24861" builtinId="9" hidden="1"/>
    <cellStyle name="Followed Hyperlink" xfId="25746" builtinId="9" hidden="1"/>
    <cellStyle name="Followed Hyperlink" xfId="25840" builtinId="9" hidden="1"/>
    <cellStyle name="Followed Hyperlink" xfId="15637" builtinId="9" hidden="1"/>
    <cellStyle name="Followed Hyperlink" xfId="25744" builtinId="9" hidden="1"/>
    <cellStyle name="Followed Hyperlink" xfId="25838" builtinId="9" hidden="1"/>
    <cellStyle name="Followed Hyperlink" xfId="22851" builtinId="9" hidden="1"/>
    <cellStyle name="Followed Hyperlink" xfId="25742" builtinId="9" hidden="1"/>
    <cellStyle name="Followed Hyperlink" xfId="25836" builtinId="9" hidden="1"/>
    <cellStyle name="Followed Hyperlink" xfId="22845" builtinId="9" hidden="1"/>
    <cellStyle name="Followed Hyperlink" xfId="25740" builtinId="9" hidden="1"/>
    <cellStyle name="Followed Hyperlink" xfId="25834" builtinId="9" hidden="1"/>
    <cellStyle name="Followed Hyperlink" xfId="24347" builtinId="9" hidden="1"/>
    <cellStyle name="Followed Hyperlink" xfId="25738" builtinId="9" hidden="1"/>
    <cellStyle name="Followed Hyperlink" xfId="25832" builtinId="9" hidden="1"/>
    <cellStyle name="Followed Hyperlink" xfId="24376"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38" builtinId="9" hidden="1"/>
    <cellStyle name="Followed Hyperlink" xfId="27039"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59"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7177" builtinId="9" hidden="1"/>
    <cellStyle name="Followed Hyperlink" xfId="27178"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7198" builtinId="9" hidden="1"/>
    <cellStyle name="Followed Hyperlink" xfId="27199"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18" builtinId="9" hidden="1"/>
    <cellStyle name="Followed Hyperlink" xfId="27319"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39"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7457" builtinId="9" hidden="1"/>
    <cellStyle name="Followed Hyperlink" xfId="27458"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7478" builtinId="9" hidden="1"/>
    <cellStyle name="Followed Hyperlink" xfId="27479"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78" builtinId="9" hidden="1"/>
    <cellStyle name="Followed Hyperlink" xfId="27879"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99"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8017" builtinId="9" hidden="1"/>
    <cellStyle name="Followed Hyperlink" xfId="28018"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803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7" builtinId="9" hidden="1"/>
    <cellStyle name="Followed Hyperlink" xfId="28158"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78"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238" builtinId="9" hidden="1"/>
    <cellStyle name="Followed Hyperlink" xfId="16755" builtinId="9" hidden="1"/>
    <cellStyle name="Followed Hyperlink" xfId="1937" builtinId="9" hidden="1"/>
    <cellStyle name="Followed Hyperlink" xfId="16748" builtinId="9" hidden="1"/>
    <cellStyle name="Followed Hyperlink" xfId="653" builtinId="9" hidden="1"/>
    <cellStyle name="Followed Hyperlink" xfId="3494" builtinId="9" hidden="1"/>
    <cellStyle name="Followed Hyperlink" xfId="615" builtinId="9" hidden="1"/>
    <cellStyle name="Followed Hyperlink" xfId="1902" builtinId="9" hidden="1"/>
    <cellStyle name="Followed Hyperlink" xfId="1912" builtinId="9" hidden="1"/>
    <cellStyle name="Followed Hyperlink" xfId="1954" builtinId="9" hidden="1"/>
    <cellStyle name="Followed Hyperlink" xfId="3622" builtinId="9" hidden="1"/>
    <cellStyle name="Followed Hyperlink" xfId="17266" builtinId="9" hidden="1"/>
    <cellStyle name="Followed Hyperlink" xfId="15612" builtinId="9" hidden="1"/>
    <cellStyle name="Followed Hyperlink" xfId="1890" builtinId="9" hidden="1"/>
    <cellStyle name="Followed Hyperlink" xfId="17265" builtinId="9" hidden="1"/>
    <cellStyle name="Followed Hyperlink" xfId="15611" builtinId="9" hidden="1"/>
    <cellStyle name="Followed Hyperlink" xfId="3488" builtinId="9" hidden="1"/>
    <cellStyle name="Followed Hyperlink" xfId="1786" builtinId="9" hidden="1"/>
    <cellStyle name="Followed Hyperlink" xfId="646" builtinId="9" hidden="1"/>
    <cellStyle name="Followed Hyperlink" xfId="1953" builtinId="9" hidden="1"/>
    <cellStyle name="Followed Hyperlink" xfId="3499" builtinId="9" hidden="1"/>
    <cellStyle name="Followed Hyperlink" xfId="3504" builtinId="9" hidden="1"/>
    <cellStyle name="Followed Hyperlink" xfId="1796" builtinId="9" hidden="1"/>
    <cellStyle name="Followed Hyperlink" xfId="1793" builtinId="9" hidden="1"/>
    <cellStyle name="Followed Hyperlink" xfId="1961" builtinId="9" hidden="1"/>
    <cellStyle name="Followed Hyperlink" xfId="1792" builtinId="9" hidden="1"/>
    <cellStyle name="Followed Hyperlink" xfId="1909" builtinId="9" hidden="1"/>
    <cellStyle name="Followed Hyperlink" xfId="3594" builtinId="9" hidden="1"/>
    <cellStyle name="Followed Hyperlink" xfId="1917" builtinId="9" hidden="1"/>
    <cellStyle name="Followed Hyperlink" xfId="626" builtinId="9" hidden="1"/>
    <cellStyle name="Followed Hyperlink" xfId="627" builtinId="9" hidden="1"/>
    <cellStyle name="Followed Hyperlink" xfId="16774" builtinId="9" hidden="1"/>
    <cellStyle name="Followed Hyperlink" xfId="15118" builtinId="9" hidden="1"/>
    <cellStyle name="Followed Hyperlink" xfId="3501" builtinId="9" hidden="1"/>
    <cellStyle name="Followed Hyperlink" xfId="16646" builtinId="9" hidden="1"/>
    <cellStyle name="Followed Hyperlink" xfId="671" builtinId="9" hidden="1"/>
    <cellStyle name="Followed Hyperlink" xfId="16771" builtinId="9" hidden="1"/>
    <cellStyle name="Followed Hyperlink" xfId="15114" builtinId="9" hidden="1"/>
    <cellStyle name="Followed Hyperlink" xfId="16751" builtinId="9" hidden="1"/>
    <cellStyle name="Followed Hyperlink" xfId="3495" builtinId="9" hidden="1"/>
    <cellStyle name="Followed Hyperlink" xfId="16744" builtinId="9" hidden="1"/>
    <cellStyle name="Followed Hyperlink" xfId="1938" builtinId="9" hidden="1"/>
    <cellStyle name="Followed Hyperlink" xfId="16661" builtinId="9" hidden="1"/>
    <cellStyle name="Followed Hyperlink" xfId="3496" builtinId="9" hidden="1"/>
    <cellStyle name="Followed Hyperlink" xfId="16779" builtinId="9" hidden="1"/>
    <cellStyle name="Followed Hyperlink" xfId="15126" builtinId="9" hidden="1"/>
    <cellStyle name="Followed Hyperlink" xfId="16754" builtinId="9" hidden="1"/>
    <cellStyle name="Followed Hyperlink" xfId="3492" builtinId="9" hidden="1"/>
    <cellStyle name="Followed Hyperlink" xfId="16747" builtinId="9" hidden="1"/>
    <cellStyle name="Followed Hyperlink" xfId="1933" builtinId="9" hidden="1"/>
    <cellStyle name="Followed Hyperlink" xfId="3497" builtinId="9" hidden="1"/>
    <cellStyle name="Followed Hyperlink" xfId="631" builtinId="9" hidden="1"/>
    <cellStyle name="Followed Hyperlink" xfId="630" builtinId="9" hidden="1"/>
    <cellStyle name="Followed Hyperlink" xfId="1960" builtinId="9" hidden="1"/>
    <cellStyle name="Followed Hyperlink" xfId="16645" builtinId="9" hidden="1"/>
    <cellStyle name="Followed Hyperlink" xfId="1790" builtinId="9" hidden="1"/>
    <cellStyle name="Followed Hyperlink" xfId="16770" builtinId="9" hidden="1"/>
    <cellStyle name="Followed Hyperlink" xfId="15113" builtinId="9" hidden="1"/>
    <cellStyle name="Followed Hyperlink" xfId="16750" builtinId="9" hidden="1"/>
    <cellStyle name="Followed Hyperlink" xfId="1783" builtinId="9" hidden="1"/>
    <cellStyle name="Followed Hyperlink" xfId="16743" builtinId="9" hidden="1"/>
    <cellStyle name="Followed Hyperlink" xfId="3493" builtinId="9" hidden="1"/>
    <cellStyle name="Followed Hyperlink" xfId="16662" builtinId="9" hidden="1"/>
    <cellStyle name="Followed Hyperlink" xfId="1784" builtinId="9" hidden="1"/>
    <cellStyle name="Followed Hyperlink" xfId="16780" builtinId="9" hidden="1"/>
    <cellStyle name="Followed Hyperlink" xfId="15127" builtinId="9" hidden="1"/>
    <cellStyle name="Followed Hyperlink" xfId="16753" builtinId="9" hidden="1"/>
    <cellStyle name="Followed Hyperlink" xfId="1777" builtinId="9" hidden="1"/>
    <cellStyle name="Followed Hyperlink" xfId="16746" builtinId="9" hidden="1"/>
    <cellStyle name="Followed Hyperlink" xfId="3490" builtinId="9" hidden="1"/>
    <cellStyle name="Followed Hyperlink" xfId="28259"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8296"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6" builtinId="9" hidden="1"/>
    <cellStyle name="Followed Hyperlink" xfId="28437"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57"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575"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8595"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4"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96"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95" builtinId="9" hidden="1"/>
    <cellStyle name="Followed Hyperlink" xfId="28774"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56" builtinId="9" hidden="1"/>
    <cellStyle name="Followed Hyperlink" xfId="2989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6" builtinId="9" hidden="1"/>
    <cellStyle name="Followed Hyperlink" xfId="30537"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57"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675" builtinId="9" hidden="1"/>
    <cellStyle name="Followed Hyperlink" xfId="30676"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696" builtinId="9" hidden="1"/>
    <cellStyle name="Followed Hyperlink" xfId="30697"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28782" builtinId="9" hidden="1"/>
    <cellStyle name="Followed Hyperlink" xfId="28792" builtinId="9" hidden="1"/>
    <cellStyle name="Followed Hyperlink" xfId="28242" builtinId="9" hidden="1"/>
    <cellStyle name="Followed Hyperlink" xfId="3498" builtinId="9" hidden="1"/>
    <cellStyle name="Followed Hyperlink" xfId="28755" builtinId="9" hidden="1"/>
    <cellStyle name="Followed Hyperlink" xfId="28797" builtinId="9" hidden="1"/>
    <cellStyle name="Followed Hyperlink" xfId="29889" builtinId="9" hidden="1"/>
    <cellStyle name="Followed Hyperlink" xfId="28781" builtinId="9" hidden="1"/>
    <cellStyle name="Followed Hyperlink" xfId="29887" builtinId="9" hidden="1"/>
    <cellStyle name="Followed Hyperlink" xfId="28766" builtinId="9" hidden="1"/>
    <cellStyle name="Followed Hyperlink" xfId="29885" builtinId="9" hidden="1"/>
    <cellStyle name="Followed Hyperlink" xfId="1952" builtinId="9" hidden="1"/>
    <cellStyle name="Followed Hyperlink" xfId="29883" builtinId="9" hidden="1"/>
    <cellStyle name="Followed Hyperlink" xfId="3604" builtinId="9" hidden="1"/>
    <cellStyle name="Followed Hyperlink" xfId="29881" builtinId="9" hidden="1"/>
    <cellStyle name="Followed Hyperlink" xfId="28811" builtinId="9" hidden="1"/>
    <cellStyle name="Followed Hyperlink" xfId="29879" builtinId="9" hidden="1"/>
    <cellStyle name="Followed Hyperlink" xfId="28246" builtinId="9" hidden="1"/>
    <cellStyle name="Followed Hyperlink" xfId="29888" builtinId="9" hidden="1"/>
    <cellStyle name="Followed Hyperlink" xfId="28785" builtinId="9" hidden="1"/>
    <cellStyle name="Followed Hyperlink" xfId="29886" builtinId="9" hidden="1"/>
    <cellStyle name="Followed Hyperlink" xfId="28770" builtinId="9" hidden="1"/>
    <cellStyle name="Followed Hyperlink" xfId="29884" builtinId="9" hidden="1"/>
    <cellStyle name="Followed Hyperlink" xfId="28266" builtinId="9" hidden="1"/>
    <cellStyle name="Followed Hyperlink" xfId="29882" builtinId="9" hidden="1"/>
    <cellStyle name="Followed Hyperlink" xfId="628" builtinId="9" hidden="1"/>
    <cellStyle name="Followed Hyperlink" xfId="29880" builtinId="9" hidden="1"/>
    <cellStyle name="Followed Hyperlink" xfId="28239" builtinId="9" hidden="1"/>
    <cellStyle name="Followed Hyperlink" xfId="29878" builtinId="9" hidden="1"/>
    <cellStyle name="Followed Hyperlink" xfId="195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6" builtinId="9" hidden="1"/>
    <cellStyle name="Followed Hyperlink" xfId="31097"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117"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1235" builtinId="9" hidden="1"/>
    <cellStyle name="Followed Hyperlink" xfId="31236"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1256" builtinId="9" hidden="1"/>
    <cellStyle name="Followed Hyperlink" xfId="31257"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6" builtinId="9" hidden="1"/>
    <cellStyle name="Followed Hyperlink" xfId="31377"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97"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62"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1515" builtinId="9" hidden="1"/>
    <cellStyle name="Followed Hyperlink" xfId="31516"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1536" builtinId="9" hidden="1"/>
    <cellStyle name="Followed Hyperlink" xfId="31537"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795" builtinId="9" hidden="1"/>
    <cellStyle name="Followed Hyperlink" xfId="31796"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181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5" builtinId="9" hidden="1"/>
    <cellStyle name="Followed Hyperlink" xfId="31936"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56" builtinId="9" hidden="1"/>
    <cellStyle name="Followed Hyperlink" xfId="31957"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2074"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2094" builtinId="9" hidden="1"/>
    <cellStyle name="Followed Hyperlink" xfId="32095"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4" builtinId="9" hidden="1"/>
    <cellStyle name="Followed Hyperlink" xfId="32215"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35"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2353"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2373"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28780" builtinId="9" hidden="1"/>
    <cellStyle name="Followed Hyperlink" xfId="28263" builtinId="9" hidden="1"/>
    <cellStyle name="Followed Hyperlink" xfId="31440" builtinId="9" hidden="1"/>
    <cellStyle name="Followed Hyperlink" xfId="28758" builtinId="9" hidden="1"/>
    <cellStyle name="Followed Hyperlink" xfId="31429" builtinId="9" hidden="1"/>
    <cellStyle name="Followed Hyperlink" xfId="28790" builtinId="9" hidden="1"/>
    <cellStyle name="Followed Hyperlink" xfId="31344" builtinId="9" hidden="1"/>
    <cellStyle name="Followed Hyperlink" xfId="31424" builtinId="9" hidden="1"/>
    <cellStyle name="Followed Hyperlink" xfId="31472" builtinId="9" hidden="1"/>
    <cellStyle name="Followed Hyperlink" xfId="28772" builtinId="9" hidden="1"/>
    <cellStyle name="Followed Hyperlink" xfId="31446" builtinId="9" hidden="1"/>
    <cellStyle name="Followed Hyperlink" xfId="28241" builtinId="9" hidden="1"/>
    <cellStyle name="Followed Hyperlink" xfId="31435" builtinId="9" hidden="1"/>
    <cellStyle name="Followed Hyperlink" xfId="3487" builtinId="9" hidden="1"/>
    <cellStyle name="Followed Hyperlink" xfId="15098" builtinId="9" hidden="1"/>
    <cellStyle name="Followed Hyperlink" xfId="29897" builtinId="9" hidden="1"/>
    <cellStyle name="Followed Hyperlink" xfId="28798" builtinId="9" hidden="1"/>
    <cellStyle name="Followed Hyperlink" xfId="28784" builtinId="9" hidden="1"/>
    <cellStyle name="Followed Hyperlink" xfId="31323" builtinId="9" hidden="1"/>
    <cellStyle name="Followed Hyperlink" xfId="31417" builtinId="9" hidden="1"/>
    <cellStyle name="Followed Hyperlink" xfId="31463" builtinId="9" hidden="1"/>
    <cellStyle name="Followed Hyperlink" xfId="28767" builtinId="9" hidden="1"/>
    <cellStyle name="Followed Hyperlink" xfId="31439" builtinId="9" hidden="1"/>
    <cellStyle name="Followed Hyperlink" xfId="637" builtinId="9" hidden="1"/>
    <cellStyle name="Followed Hyperlink" xfId="31428" builtinId="9" hidden="1"/>
    <cellStyle name="Followed Hyperlink" xfId="29865" builtinId="9" hidden="1"/>
    <cellStyle name="Followed Hyperlink" xfId="31345" builtinId="9" hidden="1"/>
    <cellStyle name="Followed Hyperlink" xfId="31423" builtinId="9" hidden="1"/>
    <cellStyle name="Followed Hyperlink" xfId="31473" builtinId="9" hidden="1"/>
    <cellStyle name="Followed Hyperlink" xfId="28247" builtinId="9" hidden="1"/>
    <cellStyle name="Followed Hyperlink" xfId="31445" builtinId="9" hidden="1"/>
    <cellStyle name="Followed Hyperlink" xfId="28768" builtinId="9" hidden="1"/>
    <cellStyle name="Followed Hyperlink" xfId="31434" builtinId="9" hidden="1"/>
    <cellStyle name="Followed Hyperlink" xfId="28812" builtinId="9" hidden="1"/>
    <cellStyle name="Followed Hyperlink" xfId="28786" builtinId="9" hidden="1"/>
    <cellStyle name="Followed Hyperlink" xfId="28813" builtinId="9" hidden="1"/>
    <cellStyle name="Followed Hyperlink" xfId="28253" builtinId="9" hidden="1"/>
    <cellStyle name="Followed Hyperlink" xfId="29895" builtinId="9" hidden="1"/>
    <cellStyle name="Followed Hyperlink" xfId="1959" builtinId="9" hidden="1"/>
    <cellStyle name="Followed Hyperlink" xfId="3598" builtinId="9" hidden="1"/>
    <cellStyle name="Followed Hyperlink" xfId="3624" builtinId="9" hidden="1"/>
    <cellStyle name="Followed Hyperlink" xfId="28793" builtinId="9" hidden="1"/>
    <cellStyle name="Followed Hyperlink" xfId="28256" builtinId="9" hidden="1"/>
    <cellStyle name="Followed Hyperlink" xfId="28252" builtinId="9" hidden="1"/>
    <cellStyle name="Followed Hyperlink" xfId="28795" builtinId="9" hidden="1"/>
    <cellStyle name="Followed Hyperlink" xfId="28800" builtinId="9" hidden="1"/>
    <cellStyle name="Followed Hyperlink" xfId="28789" builtinId="9" hidden="1"/>
    <cellStyle name="Followed Hyperlink" xfId="28791" builtinId="9" hidden="1"/>
    <cellStyle name="Followed Hyperlink" xfId="28258" builtinId="9" hidden="1"/>
    <cellStyle name="Followed Hyperlink" xfId="28762" builtinId="9" hidden="1"/>
    <cellStyle name="Followed Hyperlink" xfId="29863" builtinId="9" hidden="1"/>
    <cellStyle name="Followed Hyperlink" xfId="29857" builtinId="9" hidden="1"/>
    <cellStyle name="Followed Hyperlink" xfId="1799" builtinId="9" hidden="1"/>
    <cellStyle name="Followed Hyperlink" xfId="29864" builtinId="9" hidden="1"/>
    <cellStyle name="Followed Hyperlink" xfId="29858" builtinId="9" hidden="1"/>
    <cellStyle name="Followed Hyperlink" xfId="28765" builtinId="9" hidden="1"/>
    <cellStyle name="Followed Hyperlink" xfId="31338" builtinId="9" hidden="1"/>
    <cellStyle name="Followed Hyperlink" xfId="31461" builtinId="9" hidden="1"/>
    <cellStyle name="Followed Hyperlink" xfId="28802" builtinId="9" hidden="1"/>
    <cellStyle name="Followed Hyperlink" xfId="31336" builtinId="9" hidden="1"/>
    <cellStyle name="Followed Hyperlink" xfId="31459" builtinId="9" hidden="1"/>
    <cellStyle name="Followed Hyperlink" xfId="28803" builtinId="9" hidden="1"/>
    <cellStyle name="Followed Hyperlink" xfId="31334" builtinId="9" hidden="1"/>
    <cellStyle name="Followed Hyperlink" xfId="31457" builtinId="9" hidden="1"/>
    <cellStyle name="Followed Hyperlink" xfId="1801" builtinId="9" hidden="1"/>
    <cellStyle name="Followed Hyperlink" xfId="31332" builtinId="9" hidden="1"/>
    <cellStyle name="Followed Hyperlink" xfId="31455" builtinId="9" hidden="1"/>
    <cellStyle name="Followed Hyperlink" xfId="28751" builtinId="9" hidden="1"/>
    <cellStyle name="Followed Hyperlink" xfId="31330" builtinId="9" hidden="1"/>
    <cellStyle name="Followed Hyperlink" xfId="31453" builtinId="9" hidden="1"/>
    <cellStyle name="Followed Hyperlink" xfId="28753" builtinId="9" hidden="1"/>
    <cellStyle name="Followed Hyperlink" xfId="31328" builtinId="9" hidden="1"/>
    <cellStyle name="Followed Hyperlink" xfId="31451" builtinId="9" hidden="1"/>
    <cellStyle name="Followed Hyperlink" xfId="28764" builtinId="9" hidden="1"/>
    <cellStyle name="Followed Hyperlink" xfId="31337" builtinId="9" hidden="1"/>
    <cellStyle name="Followed Hyperlink" xfId="31460" builtinId="9" hidden="1"/>
    <cellStyle name="Followed Hyperlink" xfId="29297" builtinId="9" hidden="1"/>
    <cellStyle name="Followed Hyperlink" xfId="31335" builtinId="9" hidden="1"/>
    <cellStyle name="Followed Hyperlink" xfId="31458" builtinId="9" hidden="1"/>
    <cellStyle name="Followed Hyperlink" xfId="1887" builtinId="9" hidden="1"/>
    <cellStyle name="Followed Hyperlink" xfId="31333" builtinId="9" hidden="1"/>
    <cellStyle name="Followed Hyperlink" xfId="31456" builtinId="9" hidden="1"/>
    <cellStyle name="Followed Hyperlink" xfId="28771" builtinId="9" hidden="1"/>
    <cellStyle name="Followed Hyperlink" xfId="31331" builtinId="9" hidden="1"/>
    <cellStyle name="Followed Hyperlink" xfId="31454" builtinId="9" hidden="1"/>
    <cellStyle name="Followed Hyperlink" xfId="1956" builtinId="9" hidden="1"/>
    <cellStyle name="Followed Hyperlink" xfId="31329" builtinId="9" hidden="1"/>
    <cellStyle name="Followed Hyperlink" xfId="31452" builtinId="9" hidden="1"/>
    <cellStyle name="Followed Hyperlink" xfId="28777" builtinId="9" hidden="1"/>
    <cellStyle name="Followed Hyperlink" xfId="31327" builtinId="9" hidden="1"/>
    <cellStyle name="Followed Hyperlink" xfId="31450" builtinId="9" hidden="1"/>
    <cellStyle name="Followed Hyperlink" xfId="28763"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2" builtinId="9" hidden="1"/>
    <cellStyle name="Followed Hyperlink" xfId="32773"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93"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911" builtinId="9" hidden="1"/>
    <cellStyle name="Followed Hyperlink" xfId="32912" builtinId="9" hidden="1"/>
    <cellStyle name="Followed Hyperlink" xfId="32913"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75"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2" builtinId="9" hidden="1"/>
    <cellStyle name="Followed Hyperlink" xfId="33053"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73"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3191" builtinId="9" hidden="1"/>
    <cellStyle name="Followed Hyperlink" xfId="33192" builtinId="9" hidden="1"/>
    <cellStyle name="Followed Hyperlink" xfId="33193" builtinId="9" hidden="1"/>
    <cellStyle name="Followed Hyperlink" xfId="33194" builtinId="9" hidden="1"/>
    <cellStyle name="Followed Hyperlink" xfId="33195"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215"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4" builtinId="9" hidden="1"/>
    <cellStyle name="Followed Hyperlink" xfId="33335"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55"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3" builtinId="9" hidden="1"/>
    <cellStyle name="Followed Hyperlink" xfId="3347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494"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3" builtinId="9" hidden="1"/>
    <cellStyle name="Followed Hyperlink" xfId="33614"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34"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752"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772"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1" builtinId="9" hidden="1"/>
    <cellStyle name="Followed Hyperlink" xfId="33892"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912"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1326" builtinId="9" hidden="1"/>
    <cellStyle name="Followed Hyperlink" xfId="28759" builtinId="9" hidden="1"/>
    <cellStyle name="Followed Hyperlink" xfId="32953" builtinId="9" hidden="1"/>
    <cellStyle name="Followed Hyperlink" xfId="28794" builtinId="9" hidden="1"/>
    <cellStyle name="Followed Hyperlink" xfId="32942" builtinId="9" hidden="1"/>
    <cellStyle name="Followed Hyperlink" xfId="28807" builtinId="9" hidden="1"/>
    <cellStyle name="Followed Hyperlink" xfId="32857" builtinId="9" hidden="1"/>
    <cellStyle name="Followed Hyperlink" xfId="32937" builtinId="9" hidden="1"/>
    <cellStyle name="Followed Hyperlink" xfId="32985" builtinId="9" hidden="1"/>
    <cellStyle name="Followed Hyperlink" xfId="31466" builtinId="9" hidden="1"/>
    <cellStyle name="Followed Hyperlink" xfId="32959" builtinId="9" hidden="1"/>
    <cellStyle name="Followed Hyperlink" xfId="31340" builtinId="9" hidden="1"/>
    <cellStyle name="Followed Hyperlink" xfId="32948" builtinId="9" hidden="1"/>
    <cellStyle name="Followed Hyperlink" xfId="31324" builtinId="9" hidden="1"/>
    <cellStyle name="Followed Hyperlink" xfId="31325" builtinId="9" hidden="1"/>
    <cellStyle name="Followed Hyperlink" xfId="31343" builtinId="9" hidden="1"/>
    <cellStyle name="Followed Hyperlink" xfId="28801" builtinId="9" hidden="1"/>
    <cellStyle name="Followed Hyperlink" xfId="31438" builtinId="9" hidden="1"/>
    <cellStyle name="Followed Hyperlink" xfId="32836" builtinId="9" hidden="1"/>
    <cellStyle name="Followed Hyperlink" xfId="32930" builtinId="9" hidden="1"/>
    <cellStyle name="Followed Hyperlink" xfId="32976" builtinId="9" hidden="1"/>
    <cellStyle name="Followed Hyperlink" xfId="28756" builtinId="9" hidden="1"/>
    <cellStyle name="Followed Hyperlink" xfId="32952" builtinId="9" hidden="1"/>
    <cellStyle name="Followed Hyperlink" xfId="31442" builtinId="9" hidden="1"/>
    <cellStyle name="Followed Hyperlink" xfId="32941" builtinId="9" hidden="1"/>
    <cellStyle name="Followed Hyperlink" xfId="28809" builtinId="9" hidden="1"/>
    <cellStyle name="Followed Hyperlink" xfId="32858" builtinId="9" hidden="1"/>
    <cellStyle name="Followed Hyperlink" xfId="32936" builtinId="9" hidden="1"/>
    <cellStyle name="Followed Hyperlink" xfId="32986" builtinId="9" hidden="1"/>
    <cellStyle name="Followed Hyperlink" xfId="28776" builtinId="9" hidden="1"/>
    <cellStyle name="Followed Hyperlink" xfId="32958" builtinId="9" hidden="1"/>
    <cellStyle name="Followed Hyperlink" xfId="28244" builtinId="9" hidden="1"/>
    <cellStyle name="Followed Hyperlink" xfId="32947" builtinId="9" hidden="1"/>
    <cellStyle name="Followed Hyperlink" xfId="29893" builtinId="9" hidden="1"/>
    <cellStyle name="Followed Hyperlink" xfId="29900" builtinId="9" hidden="1"/>
    <cellStyle name="Followed Hyperlink" xfId="29896" builtinId="9" hidden="1"/>
    <cellStyle name="Followed Hyperlink" xfId="28783" builtinId="9" hidden="1"/>
    <cellStyle name="Followed Hyperlink" xfId="29298" builtinId="9" hidden="1"/>
    <cellStyle name="Followed Hyperlink" xfId="28757" builtinId="9" hidden="1"/>
    <cellStyle name="Followed Hyperlink" xfId="28805" builtinId="9" hidden="1"/>
    <cellStyle name="Followed Hyperlink" xfId="28761" builtinId="9" hidden="1"/>
    <cellStyle name="Followed Hyperlink" xfId="31433" builtinId="9" hidden="1"/>
    <cellStyle name="Followed Hyperlink" xfId="31444" builtinId="9" hidden="1"/>
    <cellStyle name="Followed Hyperlink" xfId="28249" builtinId="9" hidden="1"/>
    <cellStyle name="Followed Hyperlink" xfId="28255" builtinId="9" hidden="1"/>
    <cellStyle name="Followed Hyperlink" xfId="28779" builtinId="9" hidden="1"/>
    <cellStyle name="Followed Hyperlink" xfId="1916" builtinId="9" hidden="1"/>
    <cellStyle name="Followed Hyperlink" xfId="31447" builtinId="9" hidden="1"/>
    <cellStyle name="Followed Hyperlink" xfId="29859" builtinId="9" hidden="1"/>
    <cellStyle name="Followed Hyperlink" xfId="31419" builtinId="9" hidden="1"/>
    <cellStyle name="Followed Hyperlink" xfId="1898" builtinId="9" hidden="1"/>
    <cellStyle name="Followed Hyperlink" xfId="31322" builtinId="9" hidden="1"/>
    <cellStyle name="Followed Hyperlink" xfId="3632" builtinId="9" hidden="1"/>
    <cellStyle name="Followed Hyperlink" xfId="29862" builtinId="9" hidden="1"/>
    <cellStyle name="Followed Hyperlink" xfId="31425" builtinId="9" hidden="1"/>
    <cellStyle name="Followed Hyperlink" xfId="31441" builtinId="9" hidden="1"/>
    <cellStyle name="Followed Hyperlink" xfId="32851" builtinId="9" hidden="1"/>
    <cellStyle name="Followed Hyperlink" xfId="32974" builtinId="9" hidden="1"/>
    <cellStyle name="Followed Hyperlink" xfId="31321" builtinId="9" hidden="1"/>
    <cellStyle name="Followed Hyperlink" xfId="32849" builtinId="9" hidden="1"/>
    <cellStyle name="Followed Hyperlink" xfId="32972" builtinId="9" hidden="1"/>
    <cellStyle name="Followed Hyperlink" xfId="31959" builtinId="9" hidden="1"/>
    <cellStyle name="Followed Hyperlink" xfId="32847" builtinId="9" hidden="1"/>
    <cellStyle name="Followed Hyperlink" xfId="32970" builtinId="9" hidden="1"/>
    <cellStyle name="Followed Hyperlink" xfId="28787" builtinId="9" hidden="1"/>
    <cellStyle name="Followed Hyperlink" xfId="32845" builtinId="9" hidden="1"/>
    <cellStyle name="Followed Hyperlink" xfId="32968" builtinId="9" hidden="1"/>
    <cellStyle name="Followed Hyperlink" xfId="31436" builtinId="9" hidden="1"/>
    <cellStyle name="Followed Hyperlink" xfId="32843" builtinId="9" hidden="1"/>
    <cellStyle name="Followed Hyperlink" xfId="32966" builtinId="9" hidden="1"/>
    <cellStyle name="Followed Hyperlink" xfId="28808" builtinId="9" hidden="1"/>
    <cellStyle name="Followed Hyperlink" xfId="32841" builtinId="9" hidden="1"/>
    <cellStyle name="Followed Hyperlink" xfId="32964" builtinId="9" hidden="1"/>
    <cellStyle name="Followed Hyperlink" xfId="15101" builtinId="9" hidden="1"/>
    <cellStyle name="Followed Hyperlink" xfId="32850" builtinId="9" hidden="1"/>
    <cellStyle name="Followed Hyperlink" xfId="32973" builtinId="9" hidden="1"/>
    <cellStyle name="Followed Hyperlink" xfId="31958" builtinId="9" hidden="1"/>
    <cellStyle name="Followed Hyperlink" xfId="32848" builtinId="9" hidden="1"/>
    <cellStyle name="Followed Hyperlink" xfId="32971" builtinId="9" hidden="1"/>
    <cellStyle name="Followed Hyperlink" xfId="29866" builtinId="9" hidden="1"/>
    <cellStyle name="Followed Hyperlink" xfId="32846" builtinId="9" hidden="1"/>
    <cellStyle name="Followed Hyperlink" xfId="32969" builtinId="9" hidden="1"/>
    <cellStyle name="Followed Hyperlink" xfId="28240" builtinId="9" hidden="1"/>
    <cellStyle name="Followed Hyperlink" xfId="32844" builtinId="9" hidden="1"/>
    <cellStyle name="Followed Hyperlink" xfId="32967" builtinId="9" hidden="1"/>
    <cellStyle name="Followed Hyperlink" xfId="28810" builtinId="9" hidden="1"/>
    <cellStyle name="Followed Hyperlink" xfId="32842" builtinId="9" hidden="1"/>
    <cellStyle name="Followed Hyperlink" xfId="32965" builtinId="9" hidden="1"/>
    <cellStyle name="Followed Hyperlink" xfId="31430" builtinId="9" hidden="1"/>
    <cellStyle name="Followed Hyperlink" xfId="32840" builtinId="9" hidden="1"/>
    <cellStyle name="Followed Hyperlink" xfId="32963" builtinId="9" hidden="1"/>
    <cellStyle name="Followed Hyperlink" xfId="31467"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0" builtinId="9" hidden="1"/>
    <cellStyle name="Followed Hyperlink" xfId="34031" builtinId="9" hidden="1"/>
    <cellStyle name="Followed Hyperlink" xfId="34032" builtinId="9" hidden="1"/>
    <cellStyle name="Followed Hyperlink" xfId="34033" builtinId="9" hidden="1"/>
    <cellStyle name="Followed Hyperlink" xfId="34034"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54"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39"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88"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598" builtinId="9" hidden="1"/>
    <cellStyle name="Followed Hyperlink" xfId="34599"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619"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737" builtinId="9" hidden="1"/>
    <cellStyle name="Followed Hyperlink" xfId="34738"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758" builtinId="9" hidden="1"/>
    <cellStyle name="Followed Hyperlink" xfId="34759"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5017" builtinId="9" hidden="1"/>
    <cellStyle name="Followed Hyperlink" xfId="35018"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5038" builtinId="9" hidden="1"/>
    <cellStyle name="Followed Hyperlink" xfId="35039"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58" builtinId="9" hidden="1"/>
    <cellStyle name="Followed Hyperlink" xfId="35159"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79"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5297" builtinId="9" hidden="1"/>
    <cellStyle name="Followed Hyperlink" xfId="35298"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5318" builtinId="9" hidden="1"/>
    <cellStyle name="Followed Hyperlink" xfId="35319"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38" builtinId="9" hidden="1"/>
    <cellStyle name="Followed Hyperlink" xfId="35439"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59"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2839" builtinId="9" hidden="1"/>
    <cellStyle name="Followed Hyperlink" xfId="29860" builtinId="9" hidden="1"/>
    <cellStyle name="Followed Hyperlink" xfId="34466" builtinId="9" hidden="1"/>
    <cellStyle name="Followed Hyperlink" xfId="31431" builtinId="9" hidden="1"/>
    <cellStyle name="Followed Hyperlink" xfId="34455" builtinId="9" hidden="1"/>
    <cellStyle name="Followed Hyperlink" xfId="28760" builtinId="9" hidden="1"/>
    <cellStyle name="Followed Hyperlink" xfId="34370" builtinId="9" hidden="1"/>
    <cellStyle name="Followed Hyperlink" xfId="34450" builtinId="9" hidden="1"/>
    <cellStyle name="Followed Hyperlink" xfId="34498" builtinId="9" hidden="1"/>
    <cellStyle name="Followed Hyperlink" xfId="32979" builtinId="9" hidden="1"/>
    <cellStyle name="Followed Hyperlink" xfId="34472" builtinId="9" hidden="1"/>
    <cellStyle name="Followed Hyperlink" xfId="32853" builtinId="9" hidden="1"/>
    <cellStyle name="Followed Hyperlink" xfId="34461" builtinId="9" hidden="1"/>
    <cellStyle name="Followed Hyperlink" xfId="32837" builtinId="9" hidden="1"/>
    <cellStyle name="Followed Hyperlink" xfId="32838" builtinId="9" hidden="1"/>
    <cellStyle name="Followed Hyperlink" xfId="32856" builtinId="9" hidden="1"/>
    <cellStyle name="Followed Hyperlink" xfId="612" builtinId="9" hidden="1"/>
    <cellStyle name="Followed Hyperlink" xfId="32951" builtinId="9" hidden="1"/>
    <cellStyle name="Followed Hyperlink" xfId="34349" builtinId="9" hidden="1"/>
    <cellStyle name="Followed Hyperlink" xfId="34443" builtinId="9" hidden="1"/>
    <cellStyle name="Followed Hyperlink" xfId="34489" builtinId="9" hidden="1"/>
    <cellStyle name="Followed Hyperlink" xfId="28806" builtinId="9" hidden="1"/>
    <cellStyle name="Followed Hyperlink" xfId="34465" builtinId="9" hidden="1"/>
    <cellStyle name="Followed Hyperlink" xfId="32955" builtinId="9" hidden="1"/>
    <cellStyle name="Followed Hyperlink" xfId="34454" builtinId="9" hidden="1"/>
    <cellStyle name="Followed Hyperlink" xfId="16650" builtinId="9" hidden="1"/>
    <cellStyle name="Followed Hyperlink" xfId="34371" builtinId="9" hidden="1"/>
    <cellStyle name="Followed Hyperlink" xfId="34449" builtinId="9" hidden="1"/>
    <cellStyle name="Followed Hyperlink" xfId="34499" builtinId="9" hidden="1"/>
    <cellStyle name="Followed Hyperlink" xfId="31471" builtinId="9" hidden="1"/>
    <cellStyle name="Followed Hyperlink" xfId="34471" builtinId="9" hidden="1"/>
    <cellStyle name="Followed Hyperlink" xfId="31341" builtinId="9" hidden="1"/>
    <cellStyle name="Followed Hyperlink" xfId="34460" builtinId="9" hidden="1"/>
    <cellStyle name="Followed Hyperlink" xfId="31427" builtinId="9" hidden="1"/>
    <cellStyle name="Followed Hyperlink" xfId="31470" builtinId="9" hidden="1"/>
    <cellStyle name="Followed Hyperlink" xfId="31449" builtinId="9" hidden="1"/>
    <cellStyle name="Followed Hyperlink" xfId="15110" builtinId="9" hidden="1"/>
    <cellStyle name="Followed Hyperlink" xfId="31342" builtinId="9" hidden="1"/>
    <cellStyle name="Followed Hyperlink" xfId="31469" builtinId="9" hidden="1"/>
    <cellStyle name="Followed Hyperlink" xfId="31448" builtinId="9" hidden="1"/>
    <cellStyle name="Followed Hyperlink" xfId="31339" builtinId="9" hidden="1"/>
    <cellStyle name="Followed Hyperlink" xfId="32946" builtinId="9" hidden="1"/>
    <cellStyle name="Followed Hyperlink" xfId="32957" builtinId="9" hidden="1"/>
    <cellStyle name="Followed Hyperlink" xfId="28754" builtinId="9" hidden="1"/>
    <cellStyle name="Followed Hyperlink" xfId="31465" builtinId="9" hidden="1"/>
    <cellStyle name="Followed Hyperlink" xfId="31443" builtinId="9" hidden="1"/>
    <cellStyle name="Followed Hyperlink" xfId="31474" builtinId="9" hidden="1"/>
    <cellStyle name="Followed Hyperlink" xfId="32960" builtinId="9" hidden="1"/>
    <cellStyle name="Followed Hyperlink" xfId="31347" builtinId="9" hidden="1"/>
    <cellStyle name="Followed Hyperlink" xfId="32932" builtinId="9" hidden="1"/>
    <cellStyle name="Followed Hyperlink" xfId="31421" builtinId="9" hidden="1"/>
    <cellStyle name="Followed Hyperlink" xfId="32835" builtinId="9" hidden="1"/>
    <cellStyle name="Followed Hyperlink" xfId="29296" builtinId="9" hidden="1"/>
    <cellStyle name="Followed Hyperlink" xfId="31420" builtinId="9" hidden="1"/>
    <cellStyle name="Followed Hyperlink" xfId="32938" builtinId="9" hidden="1"/>
    <cellStyle name="Followed Hyperlink" xfId="32954" builtinId="9" hidden="1"/>
    <cellStyle name="Followed Hyperlink" xfId="34364" builtinId="9" hidden="1"/>
    <cellStyle name="Followed Hyperlink" xfId="34487" builtinId="9" hidden="1"/>
    <cellStyle name="Followed Hyperlink" xfId="32834" builtinId="9" hidden="1"/>
    <cellStyle name="Followed Hyperlink" xfId="34362" builtinId="9" hidden="1"/>
    <cellStyle name="Followed Hyperlink" xfId="34485" builtinId="9" hidden="1"/>
    <cellStyle name="Followed Hyperlink" xfId="33472" builtinId="9" hidden="1"/>
    <cellStyle name="Followed Hyperlink" xfId="34360" builtinId="9" hidden="1"/>
    <cellStyle name="Followed Hyperlink" xfId="34483" builtinId="9" hidden="1"/>
    <cellStyle name="Followed Hyperlink" xfId="31346" builtinId="9" hidden="1"/>
    <cellStyle name="Followed Hyperlink" xfId="34358" builtinId="9" hidden="1"/>
    <cellStyle name="Followed Hyperlink" xfId="34481" builtinId="9" hidden="1"/>
    <cellStyle name="Followed Hyperlink" xfId="32949" builtinId="9" hidden="1"/>
    <cellStyle name="Followed Hyperlink" xfId="34356" builtinId="9" hidden="1"/>
    <cellStyle name="Followed Hyperlink" xfId="34479" builtinId="9" hidden="1"/>
    <cellStyle name="Followed Hyperlink" xfId="3486" builtinId="9" hidden="1"/>
    <cellStyle name="Followed Hyperlink" xfId="34354" builtinId="9" hidden="1"/>
    <cellStyle name="Followed Hyperlink" xfId="34477" builtinId="9" hidden="1"/>
    <cellStyle name="Followed Hyperlink" xfId="28752" builtinId="9" hidden="1"/>
    <cellStyle name="Followed Hyperlink" xfId="34363" builtinId="9" hidden="1"/>
    <cellStyle name="Followed Hyperlink" xfId="34486" builtinId="9" hidden="1"/>
    <cellStyle name="Followed Hyperlink" xfId="33471" builtinId="9" hidden="1"/>
    <cellStyle name="Followed Hyperlink" xfId="34361" builtinId="9" hidden="1"/>
    <cellStyle name="Followed Hyperlink" xfId="34484" builtinId="9" hidden="1"/>
    <cellStyle name="Followed Hyperlink" xfId="28769" builtinId="9" hidden="1"/>
    <cellStyle name="Followed Hyperlink" xfId="34359" builtinId="9" hidden="1"/>
    <cellStyle name="Followed Hyperlink" xfId="34482" builtinId="9" hidden="1"/>
    <cellStyle name="Followed Hyperlink" xfId="31432" builtinId="9" hidden="1"/>
    <cellStyle name="Followed Hyperlink" xfId="34357" builtinId="9" hidden="1"/>
    <cellStyle name="Followed Hyperlink" xfId="34480" builtinId="9" hidden="1"/>
    <cellStyle name="Followed Hyperlink" xfId="31426" builtinId="9" hidden="1"/>
    <cellStyle name="Followed Hyperlink" xfId="34355" builtinId="9" hidden="1"/>
    <cellStyle name="Followed Hyperlink" xfId="34478" builtinId="9" hidden="1"/>
    <cellStyle name="Followed Hyperlink" xfId="32943" builtinId="9" hidden="1"/>
    <cellStyle name="Followed Hyperlink" xfId="34353" builtinId="9" hidden="1"/>
    <cellStyle name="Followed Hyperlink" xfId="34476" builtinId="9" hidden="1"/>
    <cellStyle name="Followed Hyperlink" xfId="32980"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577" builtinId="9" hidden="1"/>
    <cellStyle name="Followed Hyperlink" xfId="35578"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559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58" builtinId="9" hidden="1"/>
    <cellStyle name="Followed Hyperlink" xfId="35859"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9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6017"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6135"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6155"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4" builtinId="9" hidden="1"/>
    <cellStyle name="Followed Hyperlink" xfId="36275"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95"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4" builtinId="9" hidden="1"/>
    <cellStyle name="Followed Hyperlink" xfId="36415"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35"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3" builtinId="9" hidden="1"/>
    <cellStyle name="Followed Hyperlink" xfId="36494"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6693" builtinId="9" hidden="1"/>
    <cellStyle name="Followed Hyperlink" xfId="36694" builtinId="9" hidden="1"/>
    <cellStyle name="Followed Hyperlink" xfId="36695"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715"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4" builtinId="9" hidden="1"/>
    <cellStyle name="Followed Hyperlink" xfId="36835"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55"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973" builtinId="9" hidden="1"/>
    <cellStyle name="Followed Hyperlink" xfId="36974" builtinId="9" hidden="1"/>
    <cellStyle name="Followed Hyperlink" xfId="36975" builtinId="9" hidden="1"/>
    <cellStyle name="Followed Hyperlink" xfId="34352" builtinId="9" hidden="1"/>
    <cellStyle name="Followed Hyperlink" xfId="31464" builtinId="9" hidden="1"/>
    <cellStyle name="Followed Hyperlink" xfId="35976" builtinId="9" hidden="1"/>
    <cellStyle name="Followed Hyperlink" xfId="32944" builtinId="9" hidden="1"/>
    <cellStyle name="Followed Hyperlink" xfId="35966" builtinId="9" hidden="1"/>
    <cellStyle name="Followed Hyperlink" xfId="31422" builtinId="9" hidden="1"/>
    <cellStyle name="Followed Hyperlink" xfId="35883" builtinId="9" hidden="1"/>
    <cellStyle name="Followed Hyperlink" xfId="35961" builtinId="9" hidden="1"/>
    <cellStyle name="Followed Hyperlink" xfId="36006" builtinId="9" hidden="1"/>
    <cellStyle name="Followed Hyperlink" xfId="34492" builtinId="9" hidden="1"/>
    <cellStyle name="Followed Hyperlink" xfId="35982" builtinId="9" hidden="1"/>
    <cellStyle name="Followed Hyperlink" xfId="34366" builtinId="9" hidden="1"/>
    <cellStyle name="Followed Hyperlink" xfId="35972" builtinId="9" hidden="1"/>
    <cellStyle name="Followed Hyperlink" xfId="34350" builtinId="9" hidden="1"/>
    <cellStyle name="Followed Hyperlink" xfId="34351" builtinId="9" hidden="1"/>
    <cellStyle name="Followed Hyperlink" xfId="34369" builtinId="9" hidden="1"/>
    <cellStyle name="Followed Hyperlink" xfId="28254" builtinId="9" hidden="1"/>
    <cellStyle name="Followed Hyperlink" xfId="34464" builtinId="9" hidden="1"/>
    <cellStyle name="Followed Hyperlink" xfId="35862" builtinId="9" hidden="1"/>
    <cellStyle name="Followed Hyperlink" xfId="35956" builtinId="9" hidden="1"/>
    <cellStyle name="Followed Hyperlink" xfId="35999" builtinId="9" hidden="1"/>
    <cellStyle name="Followed Hyperlink" xfId="28804" builtinId="9" hidden="1"/>
    <cellStyle name="Followed Hyperlink" xfId="35975" builtinId="9" hidden="1"/>
    <cellStyle name="Followed Hyperlink" xfId="34468" builtinId="9" hidden="1"/>
    <cellStyle name="Followed Hyperlink" xfId="35965" builtinId="9" hidden="1"/>
    <cellStyle name="Followed Hyperlink" xfId="31437" builtinId="9" hidden="1"/>
    <cellStyle name="Followed Hyperlink" xfId="35884" builtinId="9" hidden="1"/>
    <cellStyle name="Followed Hyperlink" xfId="35960" builtinId="9" hidden="1"/>
    <cellStyle name="Followed Hyperlink" xfId="36007" builtinId="9" hidden="1"/>
    <cellStyle name="Followed Hyperlink" xfId="32984" builtinId="9" hidden="1"/>
    <cellStyle name="Followed Hyperlink" xfId="35981" builtinId="9" hidden="1"/>
    <cellStyle name="Followed Hyperlink" xfId="32854" builtinId="9" hidden="1"/>
    <cellStyle name="Followed Hyperlink" xfId="35971" builtinId="9" hidden="1"/>
    <cellStyle name="Followed Hyperlink" xfId="32940" builtinId="9" hidden="1"/>
    <cellStyle name="Followed Hyperlink" xfId="32983" builtinId="9" hidden="1"/>
    <cellStyle name="Followed Hyperlink" xfId="32962" builtinId="9" hidden="1"/>
    <cellStyle name="Followed Hyperlink" xfId="1958" builtinId="9" hidden="1"/>
    <cellStyle name="Followed Hyperlink" xfId="32855" builtinId="9" hidden="1"/>
    <cellStyle name="Followed Hyperlink" xfId="32982" builtinId="9" hidden="1"/>
    <cellStyle name="Followed Hyperlink" xfId="32961" builtinId="9" hidden="1"/>
    <cellStyle name="Followed Hyperlink" xfId="32852" builtinId="9" hidden="1"/>
    <cellStyle name="Followed Hyperlink" xfId="34459" builtinId="9" hidden="1"/>
    <cellStyle name="Followed Hyperlink" xfId="34470" builtinId="9" hidden="1"/>
    <cellStyle name="Followed Hyperlink" xfId="31468" builtinId="9" hidden="1"/>
    <cellStyle name="Followed Hyperlink" xfId="32978" builtinId="9" hidden="1"/>
    <cellStyle name="Followed Hyperlink" xfId="32956" builtinId="9" hidden="1"/>
    <cellStyle name="Followed Hyperlink" xfId="32987" builtinId="9" hidden="1"/>
    <cellStyle name="Followed Hyperlink" xfId="34473" builtinId="9" hidden="1"/>
    <cellStyle name="Followed Hyperlink" xfId="32860" builtinId="9" hidden="1"/>
    <cellStyle name="Followed Hyperlink" xfId="34445" builtinId="9" hidden="1"/>
    <cellStyle name="Followed Hyperlink" xfId="32934" builtinId="9" hidden="1"/>
    <cellStyle name="Followed Hyperlink" xfId="34348" builtinId="9" hidden="1"/>
    <cellStyle name="Followed Hyperlink" xfId="31475" builtinId="9" hidden="1"/>
    <cellStyle name="Followed Hyperlink" xfId="32933" builtinId="9" hidden="1"/>
    <cellStyle name="Followed Hyperlink" xfId="34451" builtinId="9" hidden="1"/>
    <cellStyle name="Followed Hyperlink" xfId="34467" builtinId="9" hidden="1"/>
    <cellStyle name="Followed Hyperlink" xfId="35877" builtinId="9" hidden="1"/>
    <cellStyle name="Followed Hyperlink" xfId="35997" builtinId="9" hidden="1"/>
    <cellStyle name="Followed Hyperlink" xfId="34347" builtinId="9" hidden="1"/>
    <cellStyle name="Followed Hyperlink" xfId="35875" builtinId="9" hidden="1"/>
    <cellStyle name="Followed Hyperlink" xfId="35995" builtinId="9" hidden="1"/>
    <cellStyle name="Followed Hyperlink" xfId="34985" builtinId="9" hidden="1"/>
    <cellStyle name="Followed Hyperlink" xfId="35873" builtinId="9" hidden="1"/>
    <cellStyle name="Followed Hyperlink" xfId="35993" builtinId="9" hidden="1"/>
    <cellStyle name="Followed Hyperlink" xfId="32859" builtinId="9" hidden="1"/>
    <cellStyle name="Followed Hyperlink" xfId="35871" builtinId="9" hidden="1"/>
    <cellStyle name="Followed Hyperlink" xfId="35991" builtinId="9" hidden="1"/>
    <cellStyle name="Followed Hyperlink" xfId="34462" builtinId="9" hidden="1"/>
    <cellStyle name="Followed Hyperlink" xfId="35869" builtinId="9" hidden="1"/>
    <cellStyle name="Followed Hyperlink" xfId="35989" builtinId="9" hidden="1"/>
    <cellStyle name="Followed Hyperlink" xfId="31418" builtinId="9" hidden="1"/>
    <cellStyle name="Followed Hyperlink" xfId="35867" builtinId="9" hidden="1"/>
    <cellStyle name="Followed Hyperlink" xfId="35987" builtinId="9" hidden="1"/>
    <cellStyle name="Followed Hyperlink" xfId="28773" builtinId="9" hidden="1"/>
    <cellStyle name="Followed Hyperlink" xfId="35876" builtinId="9" hidden="1"/>
    <cellStyle name="Followed Hyperlink" xfId="35996" builtinId="9" hidden="1"/>
    <cellStyle name="Followed Hyperlink" xfId="34984" builtinId="9" hidden="1"/>
    <cellStyle name="Followed Hyperlink" xfId="35874" builtinId="9" hidden="1"/>
    <cellStyle name="Followed Hyperlink" xfId="35994" builtinId="9" hidden="1"/>
    <cellStyle name="Followed Hyperlink" xfId="28788" builtinId="9" hidden="1"/>
    <cellStyle name="Followed Hyperlink" xfId="35872" builtinId="9" hidden="1"/>
    <cellStyle name="Followed Hyperlink" xfId="35992" builtinId="9" hidden="1"/>
    <cellStyle name="Followed Hyperlink" xfId="32945" builtinId="9" hidden="1"/>
    <cellStyle name="Followed Hyperlink" xfId="35870" builtinId="9" hidden="1"/>
    <cellStyle name="Followed Hyperlink" xfId="35990" builtinId="9" hidden="1"/>
    <cellStyle name="Followed Hyperlink" xfId="32939" builtinId="9" hidden="1"/>
    <cellStyle name="Followed Hyperlink" xfId="35868" builtinId="9" hidden="1"/>
    <cellStyle name="Followed Hyperlink" xfId="35988" builtinId="9" hidden="1"/>
    <cellStyle name="Followed Hyperlink" xfId="34456" builtinId="9" hidden="1"/>
    <cellStyle name="Followed Hyperlink" xfId="35866" builtinId="9" hidden="1"/>
    <cellStyle name="Followed Hyperlink" xfId="35986" builtinId="9" hidden="1"/>
    <cellStyle name="Followed Hyperlink" xfId="34493" builtinId="9" hidden="1"/>
    <cellStyle name="Followed Hyperlink" xfId="36976" builtinId="9" hidden="1"/>
    <cellStyle name="Followed Hyperlink" xfId="36977"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97"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6" builtinId="9" hidden="1"/>
    <cellStyle name="Followed Hyperlink" xfId="37117"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37"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7255" builtinId="9" hidden="1"/>
    <cellStyle name="Followed Hyperlink" xfId="3725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7276"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91"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3" builtinId="9" hidden="1"/>
    <cellStyle name="Followed Hyperlink" xfId="37674"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94"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7812" builtinId="9" hidden="1"/>
    <cellStyle name="Followed Hyperlink" xfId="37813"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33"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1" builtinId="9" hidden="1"/>
    <cellStyle name="Followed Hyperlink" xfId="37952" builtinId="9" hidden="1"/>
    <cellStyle name="Followed Hyperlink" xfId="37953" builtinId="9" hidden="1"/>
    <cellStyle name="Followed Hyperlink" xfId="37954" builtinId="9" hidden="1"/>
    <cellStyle name="Followed Hyperlink" xfId="37955" builtinId="9" hidden="1"/>
    <cellStyle name="Followed Hyperlink" xfId="37956" builtinId="9" hidden="1"/>
    <cellStyle name="Followed Hyperlink" xfId="37957"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77" builtinId="9" hidden="1"/>
    <cellStyle name="Followed Hyperlink" xfId="37978"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7" builtinId="9" hidden="1"/>
    <cellStyle name="Followed Hyperlink" xfId="38098"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118"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8236" builtinId="9" hidden="1"/>
    <cellStyle name="Followed Hyperlink" xfId="38237"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8257" builtinId="9" hidden="1"/>
    <cellStyle name="Followed Hyperlink" xfId="38258"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7" builtinId="9" hidden="1"/>
    <cellStyle name="Followed Hyperlink" xfId="38378"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98"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5865" builtinId="9" hidden="1"/>
    <cellStyle name="Followed Hyperlink" xfId="32977" builtinId="9" hidden="1"/>
    <cellStyle name="Followed Hyperlink" xfId="37472" builtinId="9" hidden="1"/>
    <cellStyle name="Followed Hyperlink" xfId="34457" builtinId="9" hidden="1"/>
    <cellStyle name="Followed Hyperlink" xfId="37464" builtinId="9" hidden="1"/>
    <cellStyle name="Followed Hyperlink" xfId="32935" builtinId="9" hidden="1"/>
    <cellStyle name="Followed Hyperlink" xfId="37387" builtinId="9" hidden="1"/>
    <cellStyle name="Followed Hyperlink" xfId="37461" builtinId="9" hidden="1"/>
    <cellStyle name="Followed Hyperlink" xfId="37495" builtinId="9" hidden="1"/>
    <cellStyle name="Followed Hyperlink" xfId="36001" builtinId="9" hidden="1"/>
    <cellStyle name="Followed Hyperlink" xfId="37477" builtinId="9" hidden="1"/>
    <cellStyle name="Followed Hyperlink" xfId="35879" builtinId="9" hidden="1"/>
    <cellStyle name="Followed Hyperlink" xfId="37468" builtinId="9" hidden="1"/>
    <cellStyle name="Followed Hyperlink" xfId="35863" builtinId="9" hidden="1"/>
    <cellStyle name="Followed Hyperlink" xfId="35864" builtinId="9" hidden="1"/>
    <cellStyle name="Followed Hyperlink" xfId="35882" builtinId="9" hidden="1"/>
    <cellStyle name="Followed Hyperlink" xfId="29861" builtinId="9" hidden="1"/>
    <cellStyle name="Followed Hyperlink" xfId="35974" builtinId="9" hidden="1"/>
    <cellStyle name="Followed Hyperlink" xfId="37369" builtinId="9" hidden="1"/>
    <cellStyle name="Followed Hyperlink" xfId="37458" builtinId="9" hidden="1"/>
    <cellStyle name="Followed Hyperlink" xfId="37492" builtinId="9" hidden="1"/>
    <cellStyle name="Followed Hyperlink" xfId="28243" builtinId="9" hidden="1"/>
    <cellStyle name="Followed Hyperlink" xfId="37471" builtinId="9" hidden="1"/>
    <cellStyle name="Followed Hyperlink" xfId="35978" builtinId="9" hidden="1"/>
    <cellStyle name="Followed Hyperlink" xfId="37463" builtinId="9" hidden="1"/>
    <cellStyle name="Followed Hyperlink" xfId="32950" builtinId="9" hidden="1"/>
    <cellStyle name="Followed Hyperlink" xfId="37388" builtinId="9" hidden="1"/>
    <cellStyle name="Followed Hyperlink" xfId="37460" builtinId="9" hidden="1"/>
    <cellStyle name="Followed Hyperlink" xfId="37496" builtinId="9" hidden="1"/>
    <cellStyle name="Followed Hyperlink" xfId="34497" builtinId="9" hidden="1"/>
    <cellStyle name="Followed Hyperlink" xfId="37476" builtinId="9" hidden="1"/>
    <cellStyle name="Followed Hyperlink" xfId="34367" builtinId="9" hidden="1"/>
    <cellStyle name="Followed Hyperlink" xfId="37467" builtinId="9" hidden="1"/>
    <cellStyle name="Followed Hyperlink" xfId="34453" builtinId="9" hidden="1"/>
    <cellStyle name="Followed Hyperlink" xfId="34496" builtinId="9" hidden="1"/>
    <cellStyle name="Followed Hyperlink" xfId="34475" builtinId="9" hidden="1"/>
    <cellStyle name="Followed Hyperlink" xfId="28245" builtinId="9" hidden="1"/>
    <cellStyle name="Followed Hyperlink" xfId="34368" builtinId="9" hidden="1"/>
    <cellStyle name="Followed Hyperlink" xfId="34495" builtinId="9" hidden="1"/>
    <cellStyle name="Followed Hyperlink" xfId="34474" builtinId="9" hidden="1"/>
    <cellStyle name="Followed Hyperlink" xfId="34365" builtinId="9" hidden="1"/>
    <cellStyle name="Followed Hyperlink" xfId="35970" builtinId="9" hidden="1"/>
    <cellStyle name="Followed Hyperlink" xfId="35980" builtinId="9" hidden="1"/>
    <cellStyle name="Followed Hyperlink" xfId="32981" builtinId="9" hidden="1"/>
    <cellStyle name="Followed Hyperlink" xfId="34491" builtinId="9" hidden="1"/>
    <cellStyle name="Followed Hyperlink" xfId="34469" builtinId="9" hidden="1"/>
    <cellStyle name="Followed Hyperlink" xfId="34500" builtinId="9" hidden="1"/>
    <cellStyle name="Followed Hyperlink" xfId="35983" builtinId="9" hidden="1"/>
    <cellStyle name="Followed Hyperlink" xfId="34373" builtinId="9" hidden="1"/>
    <cellStyle name="Followed Hyperlink" xfId="35957" builtinId="9" hidden="1"/>
    <cellStyle name="Followed Hyperlink" xfId="34447" builtinId="9" hidden="1"/>
    <cellStyle name="Followed Hyperlink" xfId="35861" builtinId="9" hidden="1"/>
    <cellStyle name="Followed Hyperlink" xfId="32988" builtinId="9" hidden="1"/>
    <cellStyle name="Followed Hyperlink" xfId="34446" builtinId="9" hidden="1"/>
    <cellStyle name="Followed Hyperlink" xfId="35962" builtinId="9" hidden="1"/>
    <cellStyle name="Followed Hyperlink" xfId="35977" builtinId="9" hidden="1"/>
    <cellStyle name="Followed Hyperlink" xfId="37384" builtinId="9" hidden="1"/>
    <cellStyle name="Followed Hyperlink" xfId="37490" builtinId="9" hidden="1"/>
    <cellStyle name="Followed Hyperlink" xfId="35860" builtinId="9" hidden="1"/>
    <cellStyle name="Followed Hyperlink" xfId="37382" builtinId="9" hidden="1"/>
    <cellStyle name="Followed Hyperlink" xfId="37488" builtinId="9" hidden="1"/>
    <cellStyle name="Followed Hyperlink" xfId="36492" builtinId="9" hidden="1"/>
    <cellStyle name="Followed Hyperlink" xfId="37380" builtinId="9" hidden="1"/>
    <cellStyle name="Followed Hyperlink" xfId="37486" builtinId="9" hidden="1"/>
    <cellStyle name="Followed Hyperlink" xfId="34372" builtinId="9" hidden="1"/>
    <cellStyle name="Followed Hyperlink" xfId="37378" builtinId="9" hidden="1"/>
    <cellStyle name="Followed Hyperlink" xfId="37484" builtinId="9" hidden="1"/>
    <cellStyle name="Followed Hyperlink" xfId="35973" builtinId="9" hidden="1"/>
    <cellStyle name="Followed Hyperlink" xfId="37376" builtinId="9" hidden="1"/>
    <cellStyle name="Followed Hyperlink" xfId="37482" builtinId="9" hidden="1"/>
    <cellStyle name="Followed Hyperlink" xfId="32931" builtinId="9" hidden="1"/>
    <cellStyle name="Followed Hyperlink" xfId="37374" builtinId="9" hidden="1"/>
    <cellStyle name="Followed Hyperlink" xfId="37480" builtinId="9" hidden="1"/>
    <cellStyle name="Followed Hyperlink" xfId="29781" builtinId="9" hidden="1"/>
    <cellStyle name="Followed Hyperlink" xfId="37383" builtinId="9" hidden="1"/>
    <cellStyle name="Followed Hyperlink" xfId="37489" builtinId="9" hidden="1"/>
    <cellStyle name="Followed Hyperlink" xfId="36491" builtinId="9" hidden="1"/>
    <cellStyle name="Followed Hyperlink" xfId="37381" builtinId="9" hidden="1"/>
    <cellStyle name="Followed Hyperlink" xfId="37487" builtinId="9" hidden="1"/>
    <cellStyle name="Followed Hyperlink" xfId="28251" builtinId="9" hidden="1"/>
    <cellStyle name="Followed Hyperlink" xfId="37379" builtinId="9" hidden="1"/>
    <cellStyle name="Followed Hyperlink" xfId="37485" builtinId="9" hidden="1"/>
    <cellStyle name="Followed Hyperlink" xfId="34458" builtinId="9" hidden="1"/>
    <cellStyle name="Followed Hyperlink" xfId="37377" builtinId="9" hidden="1"/>
    <cellStyle name="Followed Hyperlink" xfId="37483" builtinId="9" hidden="1"/>
    <cellStyle name="Followed Hyperlink" xfId="34452" builtinId="9" hidden="1"/>
    <cellStyle name="Followed Hyperlink" xfId="37375" builtinId="9" hidden="1"/>
    <cellStyle name="Followed Hyperlink" xfId="37481" builtinId="9" hidden="1"/>
    <cellStyle name="Followed Hyperlink" xfId="35967" builtinId="9" hidden="1"/>
    <cellStyle name="Followed Hyperlink" xfId="37373" builtinId="9" hidden="1"/>
    <cellStyle name="Followed Hyperlink" xfId="37479" builtinId="9" hidden="1"/>
    <cellStyle name="Followed Hyperlink" xfId="36002"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8516" builtinId="9" hidden="1"/>
    <cellStyle name="Followed Hyperlink" xfId="38517"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8537" builtinId="9" hidden="1"/>
    <cellStyle name="Followed Hyperlink" xfId="38538"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7" builtinId="9" hidden="1"/>
    <cellStyle name="Followed Hyperlink" xfId="38658"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78"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7" builtinId="9" hidden="1"/>
    <cellStyle name="Followed Hyperlink" xfId="38938" builtinId="9" hidden="1"/>
    <cellStyle name="Followed Hyperlink" xfId="38962"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9356" builtinId="9" hidden="1"/>
    <cellStyle name="Followed Hyperlink" xfId="39357"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937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6" builtinId="9" hidden="1"/>
    <cellStyle name="Followed Hyperlink" xfId="39497"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517"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914"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7372" builtinId="9" hidden="1"/>
    <cellStyle name="Followed Hyperlink" xfId="34490" builtinId="9" hidden="1"/>
    <cellStyle name="Followed Hyperlink" xfId="38947" builtinId="9" hidden="1"/>
    <cellStyle name="Followed Hyperlink" xfId="35968" builtinId="9" hidden="1"/>
    <cellStyle name="Followed Hyperlink" xfId="38943" builtinId="9" hidden="1"/>
    <cellStyle name="Followed Hyperlink" xfId="34448" builtinId="9" hidden="1"/>
    <cellStyle name="Followed Hyperlink" xfId="38868" builtinId="9" hidden="1"/>
    <cellStyle name="Followed Hyperlink" xfId="38941" builtinId="9" hidden="1"/>
    <cellStyle name="Followed Hyperlink" xfId="38964" builtinId="9" hidden="1"/>
    <cellStyle name="Followed Hyperlink" xfId="37493" builtinId="9" hidden="1"/>
    <cellStyle name="Followed Hyperlink" xfId="38949" builtinId="9" hidden="1"/>
    <cellStyle name="Followed Hyperlink" xfId="37385" builtinId="9" hidden="1"/>
    <cellStyle name="Followed Hyperlink" xfId="38945" builtinId="9" hidden="1"/>
    <cellStyle name="Followed Hyperlink" xfId="37370" builtinId="9" hidden="1"/>
    <cellStyle name="Followed Hyperlink" xfId="37371" builtinId="9" hidden="1"/>
    <cellStyle name="Followed Hyperlink" xfId="37386" builtinId="9" hidden="1"/>
    <cellStyle name="Followed Hyperlink" xfId="28778" builtinId="9" hidden="1"/>
    <cellStyle name="Followed Hyperlink" xfId="37470" builtinId="9" hidden="1"/>
    <cellStyle name="Followed Hyperlink" xfId="38855" builtinId="9" hidden="1"/>
    <cellStyle name="Followed Hyperlink" xfId="38939" builtinId="9" hidden="1"/>
    <cellStyle name="Followed Hyperlink" xfId="38963" builtinId="9" hidden="1"/>
    <cellStyle name="Followed Hyperlink" xfId="29782" builtinId="9" hidden="1"/>
    <cellStyle name="Followed Hyperlink" xfId="38946" builtinId="9" hidden="1"/>
    <cellStyle name="Followed Hyperlink" xfId="37474" builtinId="9" hidden="1"/>
    <cellStyle name="Followed Hyperlink" xfId="38942" builtinId="9" hidden="1"/>
    <cellStyle name="Followed Hyperlink" xfId="34463" builtinId="9" hidden="1"/>
    <cellStyle name="Followed Hyperlink" xfId="38869" builtinId="9" hidden="1"/>
    <cellStyle name="Followed Hyperlink" xfId="38940" builtinId="9" hidden="1"/>
    <cellStyle name="Followed Hyperlink" xfId="38965" builtinId="9" hidden="1"/>
    <cellStyle name="Followed Hyperlink" xfId="36005" builtinId="9" hidden="1"/>
    <cellStyle name="Followed Hyperlink" xfId="38948" builtinId="9" hidden="1"/>
    <cellStyle name="Followed Hyperlink" xfId="35880" builtinId="9" hidden="1"/>
    <cellStyle name="Followed Hyperlink" xfId="38944" builtinId="9" hidden="1"/>
    <cellStyle name="Followed Hyperlink" xfId="35964" builtinId="9" hidden="1"/>
    <cellStyle name="Followed Hyperlink" xfId="36004" builtinId="9" hidden="1"/>
    <cellStyle name="Followed Hyperlink" xfId="35985" builtinId="9" hidden="1"/>
    <cellStyle name="Followed Hyperlink" xfId="29869" builtinId="9" hidden="1"/>
    <cellStyle name="Followed Hyperlink" xfId="35881" builtinId="9" hidden="1"/>
    <cellStyle name="Followed Hyperlink" xfId="36003" builtinId="9" hidden="1"/>
    <cellStyle name="Followed Hyperlink" xfId="35984" builtinId="9" hidden="1"/>
    <cellStyle name="Followed Hyperlink" xfId="35878" builtinId="9" hidden="1"/>
    <cellStyle name="Followed Hyperlink" xfId="37466" builtinId="9" hidden="1"/>
    <cellStyle name="Followed Hyperlink" xfId="37475" builtinId="9" hidden="1"/>
    <cellStyle name="Followed Hyperlink" xfId="34494" builtinId="9" hidden="1"/>
    <cellStyle name="Followed Hyperlink" xfId="36000" builtinId="9" hidden="1"/>
    <cellStyle name="Followed Hyperlink" xfId="35979" builtinId="9" hidden="1"/>
    <cellStyle name="Followed Hyperlink" xfId="36008" builtinId="9" hidden="1"/>
    <cellStyle name="Followed Hyperlink" xfId="37478" builtinId="9" hidden="1"/>
    <cellStyle name="Followed Hyperlink" xfId="35886" builtinId="9" hidden="1"/>
    <cellStyle name="Followed Hyperlink" xfId="37459" builtinId="9" hidden="1"/>
    <cellStyle name="Followed Hyperlink" xfId="35959" builtinId="9" hidden="1"/>
    <cellStyle name="Followed Hyperlink" xfId="37368" builtinId="9" hidden="1"/>
    <cellStyle name="Followed Hyperlink" xfId="34501" builtinId="9" hidden="1"/>
    <cellStyle name="Followed Hyperlink" xfId="35958" builtinId="9" hidden="1"/>
    <cellStyle name="Followed Hyperlink" xfId="37462" builtinId="9" hidden="1"/>
    <cellStyle name="Followed Hyperlink" xfId="37473" builtinId="9" hidden="1"/>
    <cellStyle name="Followed Hyperlink" xfId="38867" builtinId="9" hidden="1"/>
    <cellStyle name="Followed Hyperlink" xfId="38961" builtinId="9" hidden="1"/>
    <cellStyle name="Followed Hyperlink" xfId="37367" builtinId="9" hidden="1"/>
    <cellStyle name="Followed Hyperlink" xfId="38865" builtinId="9" hidden="1"/>
    <cellStyle name="Followed Hyperlink" xfId="38959" builtinId="9" hidden="1"/>
    <cellStyle name="Followed Hyperlink" xfId="37980" builtinId="9" hidden="1"/>
    <cellStyle name="Followed Hyperlink" xfId="38863" builtinId="9" hidden="1"/>
    <cellStyle name="Followed Hyperlink" xfId="38957" builtinId="9" hidden="1"/>
    <cellStyle name="Followed Hyperlink" xfId="35885" builtinId="9" hidden="1"/>
    <cellStyle name="Followed Hyperlink" xfId="38861" builtinId="9" hidden="1"/>
    <cellStyle name="Followed Hyperlink" xfId="38955" builtinId="9" hidden="1"/>
    <cellStyle name="Followed Hyperlink" xfId="37469" builtinId="9" hidden="1"/>
    <cellStyle name="Followed Hyperlink" xfId="38859" builtinId="9" hidden="1"/>
    <cellStyle name="Followed Hyperlink" xfId="38953" builtinId="9" hidden="1"/>
    <cellStyle name="Followed Hyperlink" xfId="34444" builtinId="9" hidden="1"/>
    <cellStyle name="Followed Hyperlink" xfId="38857" builtinId="9" hidden="1"/>
    <cellStyle name="Followed Hyperlink" xfId="38951" builtinId="9" hidden="1"/>
    <cellStyle name="Followed Hyperlink" xfId="28799" builtinId="9" hidden="1"/>
    <cellStyle name="Followed Hyperlink" xfId="38866" builtinId="9" hidden="1"/>
    <cellStyle name="Followed Hyperlink" xfId="38960" builtinId="9" hidden="1"/>
    <cellStyle name="Followed Hyperlink" xfId="37979" builtinId="9" hidden="1"/>
    <cellStyle name="Followed Hyperlink" xfId="38864" builtinId="9" hidden="1"/>
    <cellStyle name="Followed Hyperlink" xfId="38958" builtinId="9" hidden="1"/>
    <cellStyle name="Followed Hyperlink" xfId="28775" builtinId="9" hidden="1"/>
    <cellStyle name="Followed Hyperlink" xfId="38862" builtinId="9" hidden="1"/>
    <cellStyle name="Followed Hyperlink" xfId="38956" builtinId="9" hidden="1"/>
    <cellStyle name="Followed Hyperlink" xfId="35969" builtinId="9" hidden="1"/>
    <cellStyle name="Followed Hyperlink" xfId="38860" builtinId="9" hidden="1"/>
    <cellStyle name="Followed Hyperlink" xfId="38954" builtinId="9" hidden="1"/>
    <cellStyle name="Followed Hyperlink" xfId="35963" builtinId="9" hidden="1"/>
    <cellStyle name="Followed Hyperlink" xfId="38858" builtinId="9" hidden="1"/>
    <cellStyle name="Followed Hyperlink" xfId="38952" builtinId="9" hidden="1"/>
    <cellStyle name="Followed Hyperlink" xfId="37465" builtinId="9" hidden="1"/>
    <cellStyle name="Followed Hyperlink" xfId="38856" builtinId="9" hidden="1"/>
    <cellStyle name="Followed Hyperlink" xfId="38950" builtinId="9" hidden="1"/>
    <cellStyle name="Followed Hyperlink" xfId="37494" builtinId="9" hidden="1"/>
    <cellStyle name="Followed Hyperlink" xfId="39931" builtinId="9" hidden="1"/>
    <cellStyle name="Followed Hyperlink" xfId="39932" builtinId="9" hidden="1"/>
    <cellStyle name="Followed Hyperlink" xfId="39933" builtinId="9" hidden="1"/>
    <cellStyle name="Followed Hyperlink" xfId="39934"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3" builtinId="9" hidden="1"/>
    <cellStyle name="Followed Hyperlink" xfId="40054"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74"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3" builtinId="9" hidden="1"/>
    <cellStyle name="Followed Hyperlink" xfId="40194"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214"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3" builtinId="9" hidden="1"/>
    <cellStyle name="Followed Hyperlink" xfId="40334"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54"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4" builtinId="9" hidden="1"/>
    <cellStyle name="Followed Hyperlink" xfId="41175"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95"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313"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1333"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29877" builtinId="9" hidden="1"/>
    <cellStyle name="Followed Hyperlink" xfId="15103" builtinId="9" hidden="1"/>
    <cellStyle name="Followed Hyperlink" xfId="29872" builtinId="9" hidden="1"/>
    <cellStyle name="Followed Hyperlink" xfId="1788" builtinId="9" hidden="1"/>
    <cellStyle name="Followed Hyperlink" xfId="16654" builtinId="9" hidden="1"/>
    <cellStyle name="Followed Hyperlink" xfId="3599" builtinId="9" hidden="1"/>
    <cellStyle name="Followed Hyperlink" xfId="1774" builtinId="9" hidden="1"/>
    <cellStyle name="Followed Hyperlink" xfId="1941" builtinId="9" hidden="1"/>
    <cellStyle name="Followed Hyperlink" xfId="15117" builtinId="9" hidden="1"/>
    <cellStyle name="Followed Hyperlink" xfId="16773" builtinId="9" hidden="1"/>
    <cellStyle name="Followed Hyperlink" xfId="30384" builtinId="9" hidden="1"/>
    <cellStyle name="Followed Hyperlink" xfId="28750" builtinId="9" hidden="1"/>
    <cellStyle name="Followed Hyperlink" xfId="1775" builtinId="9" hidden="1"/>
    <cellStyle name="Followed Hyperlink" xfId="30383" builtinId="9" hidden="1"/>
    <cellStyle name="Followed Hyperlink" xfId="28749" builtinId="9" hidden="1"/>
    <cellStyle name="Followed Hyperlink" xfId="16649" builtinId="9" hidden="1"/>
    <cellStyle name="Followed Hyperlink" xfId="629" builtinId="9" hidden="1"/>
    <cellStyle name="Followed Hyperlink" xfId="1789" builtinId="9" hidden="1"/>
    <cellStyle name="Followed Hyperlink" xfId="15116" builtinId="9" hidden="1"/>
    <cellStyle name="Followed Hyperlink" xfId="16659" builtinId="9" hidden="1"/>
    <cellStyle name="Followed Hyperlink" xfId="16663" builtinId="9" hidden="1"/>
    <cellStyle name="Followed Hyperlink" xfId="1886" builtinId="9" hidden="1"/>
    <cellStyle name="Followed Hyperlink" xfId="1904" builtinId="9" hidden="1"/>
    <cellStyle name="Followed Hyperlink" xfId="15124" builtinId="9" hidden="1"/>
    <cellStyle name="Followed Hyperlink" xfId="3589" builtinId="9" hidden="1"/>
    <cellStyle name="Followed Hyperlink" xfId="1946" builtinId="9" hidden="1"/>
    <cellStyle name="Followed Hyperlink" xfId="16749" builtinId="9" hidden="1"/>
    <cellStyle name="Followed Hyperlink" xfId="3491" builtinId="9" hidden="1"/>
    <cellStyle name="Followed Hyperlink" xfId="3500" builtinId="9" hidden="1"/>
    <cellStyle name="Followed Hyperlink" xfId="1903" builtinId="9" hidden="1"/>
    <cellStyle name="Followed Hyperlink" xfId="29894" builtinId="9" hidden="1"/>
    <cellStyle name="Followed Hyperlink" xfId="28262" builtinId="9" hidden="1"/>
    <cellStyle name="Followed Hyperlink" xfId="16660" builtinId="9" hidden="1"/>
    <cellStyle name="Followed Hyperlink" xfId="29784" builtinId="9" hidden="1"/>
    <cellStyle name="Followed Hyperlink" xfId="638" builtinId="9" hidden="1"/>
    <cellStyle name="Followed Hyperlink" xfId="29892" builtinId="9" hidden="1"/>
    <cellStyle name="Followed Hyperlink" xfId="28261" builtinId="9" hidden="1"/>
    <cellStyle name="Followed Hyperlink" xfId="29874" builtinId="9" hidden="1"/>
    <cellStyle name="Followed Hyperlink" xfId="16655" builtinId="9" hidden="1"/>
    <cellStyle name="Followed Hyperlink" xfId="29868" builtinId="9" hidden="1"/>
    <cellStyle name="Followed Hyperlink" xfId="15104" builtinId="9" hidden="1"/>
    <cellStyle name="Followed Hyperlink" xfId="29786" builtinId="9" hidden="1"/>
    <cellStyle name="Followed Hyperlink" xfId="16656" builtinId="9" hidden="1"/>
    <cellStyle name="Followed Hyperlink" xfId="29898" builtinId="9" hidden="1"/>
    <cellStyle name="Followed Hyperlink" xfId="28264" builtinId="9" hidden="1"/>
    <cellStyle name="Followed Hyperlink" xfId="29876" builtinId="9" hidden="1"/>
    <cellStyle name="Followed Hyperlink" xfId="16652" builtinId="9" hidden="1"/>
    <cellStyle name="Followed Hyperlink" xfId="29871" builtinId="9" hidden="1"/>
    <cellStyle name="Followed Hyperlink" xfId="15099" builtinId="9" hidden="1"/>
    <cellStyle name="Followed Hyperlink" xfId="16657" builtinId="9" hidden="1"/>
    <cellStyle name="Followed Hyperlink" xfId="1965" builtinId="9" hidden="1"/>
    <cellStyle name="Followed Hyperlink" xfId="1899" builtinId="9" hidden="1"/>
    <cellStyle name="Followed Hyperlink" xfId="15123" builtinId="9" hidden="1"/>
    <cellStyle name="Followed Hyperlink" xfId="29783" builtinId="9" hidden="1"/>
    <cellStyle name="Followed Hyperlink" xfId="3600" builtinId="9" hidden="1"/>
    <cellStyle name="Followed Hyperlink" xfId="29891" builtinId="9" hidden="1"/>
    <cellStyle name="Followed Hyperlink" xfId="28260" builtinId="9" hidden="1"/>
    <cellStyle name="Followed Hyperlink" xfId="29873" builtinId="9" hidden="1"/>
    <cellStyle name="Followed Hyperlink" xfId="3593" builtinId="9" hidden="1"/>
    <cellStyle name="Followed Hyperlink" xfId="29867" builtinId="9" hidden="1"/>
    <cellStyle name="Followed Hyperlink" xfId="16653" builtinId="9" hidden="1"/>
    <cellStyle name="Followed Hyperlink" xfId="29787" builtinId="9" hidden="1"/>
    <cellStyle name="Followed Hyperlink" xfId="1908" builtinId="9" hidden="1"/>
    <cellStyle name="Followed Hyperlink" xfId="29899" builtinId="9" hidden="1"/>
    <cellStyle name="Followed Hyperlink" xfId="28265" builtinId="9" hidden="1"/>
    <cellStyle name="Followed Hyperlink" xfId="29875" builtinId="9" hidden="1"/>
    <cellStyle name="Followed Hyperlink" xfId="1967" builtinId="9" hidden="1"/>
    <cellStyle name="Followed Hyperlink" xfId="29870" builtinId="9" hidden="1"/>
    <cellStyle name="Followed Hyperlink" xfId="16651" builtinId="9" hidden="1"/>
    <cellStyle name="Followed Hyperlink" xfId="41374"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2" builtinId="9" hidden="1"/>
    <cellStyle name="Followed Hyperlink" xfId="41453"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73"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41591" builtinId="9" hidden="1"/>
    <cellStyle name="Followed Hyperlink" xfId="41592"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612"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0" builtinId="9" hidden="1"/>
    <cellStyle name="Followed Hyperlink" xfId="41731" builtinId="9" hidden="1"/>
    <cellStyle name="Followed Hyperlink" xfId="41732" builtinId="9" hidden="1"/>
    <cellStyle name="Followed Hyperlink" xfId="41733" builtinId="9" hidden="1"/>
    <cellStyle name="Followed Hyperlink" xfId="41734" builtinId="9" hidden="1"/>
    <cellStyle name="Followed Hyperlink" xfId="41735" builtinId="9" hidden="1"/>
    <cellStyle name="Followed Hyperlink" xfId="41736"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56" builtinId="9" hidden="1"/>
    <cellStyle name="Followed Hyperlink" xfId="41757"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904"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2015" builtinId="9" hidden="1"/>
    <cellStyle name="Followed Hyperlink" xfId="42016"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2036" builtinId="9" hidden="1"/>
    <cellStyle name="Followed Hyperlink" xfId="42037"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6" builtinId="9" hidden="1"/>
    <cellStyle name="Followed Hyperlink" xfId="42157"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77"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2295" builtinId="9" hidden="1"/>
    <cellStyle name="Followed Hyperlink" xfId="42296"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2316" builtinId="9" hidden="1"/>
    <cellStyle name="Followed Hyperlink" xfId="42317"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1882"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6" builtinId="9" hidden="1"/>
    <cellStyle name="Followed Hyperlink" xfId="42437"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57"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575" builtinId="9" hidden="1"/>
    <cellStyle name="Followed Hyperlink" xfId="42576"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2596" builtinId="9" hidden="1"/>
    <cellStyle name="Followed Hyperlink" xfId="42597"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6" builtinId="9" hidden="1"/>
    <cellStyle name="Followed Hyperlink" xfId="42717"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37"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855" builtinId="9" hidden="1"/>
    <cellStyle name="Followed Hyperlink" xfId="42856"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876" builtinId="9" hidden="1"/>
    <cellStyle name="Followed Hyperlink" xfId="42877"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83"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6" builtinId="9" hidden="1"/>
    <cellStyle name="Followed Hyperlink" xfId="42997"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3017"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3135" builtinId="9" hidden="1"/>
    <cellStyle name="Followed Hyperlink" xfId="43136"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315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5" builtinId="9" hidden="1"/>
    <cellStyle name="Followed Hyperlink" xfId="43276"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96"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3414"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3434" builtinId="9" hidden="1"/>
    <cellStyle name="Followed Hyperlink" xfId="43435"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4" builtinId="9" hidden="1"/>
    <cellStyle name="Followed Hyperlink" xfId="43555"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75"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693"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3713"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2" builtinId="9" hidden="1"/>
    <cellStyle name="Followed Hyperlink" xfId="43833"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53"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1890" builtinId="9" hidden="1"/>
    <cellStyle name="Followed Hyperlink" xfId="41900" builtinId="9" hidden="1"/>
    <cellStyle name="Followed Hyperlink" xfId="41360" builtinId="9" hidden="1"/>
    <cellStyle name="Followed Hyperlink" xfId="16658" builtinId="9" hidden="1"/>
    <cellStyle name="Followed Hyperlink" xfId="41863" builtinId="9" hidden="1"/>
    <cellStyle name="Followed Hyperlink" xfId="41905" builtinId="9" hidden="1"/>
    <cellStyle name="Followed Hyperlink" xfId="42982" builtinId="9" hidden="1"/>
    <cellStyle name="Followed Hyperlink" xfId="41889" builtinId="9" hidden="1"/>
    <cellStyle name="Followed Hyperlink" xfId="42980" builtinId="9" hidden="1"/>
    <cellStyle name="Followed Hyperlink" xfId="41874" builtinId="9" hidden="1"/>
    <cellStyle name="Followed Hyperlink" xfId="42978" builtinId="9" hidden="1"/>
    <cellStyle name="Followed Hyperlink" xfId="15115" builtinId="9" hidden="1"/>
    <cellStyle name="Followed Hyperlink" xfId="42976" builtinId="9" hidden="1"/>
    <cellStyle name="Followed Hyperlink" xfId="16756" builtinId="9" hidden="1"/>
    <cellStyle name="Followed Hyperlink" xfId="42974" builtinId="9" hidden="1"/>
    <cellStyle name="Followed Hyperlink" xfId="41919" builtinId="9" hidden="1"/>
    <cellStyle name="Followed Hyperlink" xfId="42972" builtinId="9" hidden="1"/>
    <cellStyle name="Followed Hyperlink" xfId="41364" builtinId="9" hidden="1"/>
    <cellStyle name="Followed Hyperlink" xfId="42981" builtinId="9" hidden="1"/>
    <cellStyle name="Followed Hyperlink" xfId="41893" builtinId="9" hidden="1"/>
    <cellStyle name="Followed Hyperlink" xfId="42979" builtinId="9" hidden="1"/>
    <cellStyle name="Followed Hyperlink" xfId="41878" builtinId="9" hidden="1"/>
    <cellStyle name="Followed Hyperlink" xfId="42977" builtinId="9" hidden="1"/>
    <cellStyle name="Followed Hyperlink" xfId="41376" builtinId="9" hidden="1"/>
    <cellStyle name="Followed Hyperlink" xfId="42975" builtinId="9" hidden="1"/>
    <cellStyle name="Followed Hyperlink" xfId="3588" builtinId="9" hidden="1"/>
    <cellStyle name="Followed Hyperlink" xfId="42973" builtinId="9" hidden="1"/>
    <cellStyle name="Followed Hyperlink" xfId="41357" builtinId="9" hidden="1"/>
    <cellStyle name="Followed Hyperlink" xfId="42971" builtinId="9" hidden="1"/>
    <cellStyle name="Followed Hyperlink" xfId="15120"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2" builtinId="9" hidden="1"/>
    <cellStyle name="Followed Hyperlink" xfId="43973"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93"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2" builtinId="9" hidden="1"/>
    <cellStyle name="Followed Hyperlink" xfId="44113"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33"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4251" builtinId="9" hidden="1"/>
    <cellStyle name="Followed Hyperlink" xfId="44252" builtinId="9" hidden="1"/>
    <cellStyle name="Followed Hyperlink" xfId="44253"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73"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2" builtinId="9" hidden="1"/>
    <cellStyle name="Followed Hyperlink" xfId="44393"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48"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4" builtinId="9" hidden="1"/>
    <cellStyle name="Followed Hyperlink" xfId="44675"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95"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813" builtinId="9" hidden="1"/>
    <cellStyle name="Followed Hyperlink" xfId="4481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834"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3" builtinId="9" hidden="1"/>
    <cellStyle name="Followed Hyperlink" xfId="44954"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74"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5092"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5112"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1" builtinId="9" hidden="1"/>
    <cellStyle name="Followed Hyperlink" xfId="45232"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52"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45370"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45390"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08" builtinId="9" hidden="1"/>
    <cellStyle name="Followed Hyperlink" xfId="45509" builtinId="9" hidden="1"/>
    <cellStyle name="Followed Hyperlink" xfId="45510" builtinId="9" hidden="1"/>
    <cellStyle name="Followed Hyperlink" xfId="45511" builtinId="9" hidden="1"/>
    <cellStyle name="Followed Hyperlink" xfId="45512" builtinId="9" hidden="1"/>
    <cellStyle name="Followed Hyperlink" xfId="45513" builtinId="9" hidden="1"/>
    <cellStyle name="Followed Hyperlink" xfId="45514"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1888" builtinId="9" hidden="1"/>
    <cellStyle name="Followed Hyperlink" xfId="41375" builtinId="9" hidden="1"/>
    <cellStyle name="Followed Hyperlink" xfId="44526" builtinId="9" hidden="1"/>
    <cellStyle name="Followed Hyperlink" xfId="41866" builtinId="9" hidden="1"/>
    <cellStyle name="Followed Hyperlink" xfId="44515" builtinId="9" hidden="1"/>
    <cellStyle name="Followed Hyperlink" xfId="41898" builtinId="9" hidden="1"/>
    <cellStyle name="Followed Hyperlink" xfId="44430" builtinId="9" hidden="1"/>
    <cellStyle name="Followed Hyperlink" xfId="44510" builtinId="9" hidden="1"/>
    <cellStyle name="Followed Hyperlink" xfId="44558" builtinId="9" hidden="1"/>
    <cellStyle name="Followed Hyperlink" xfId="41880" builtinId="9" hidden="1"/>
    <cellStyle name="Followed Hyperlink" xfId="44532" builtinId="9" hidden="1"/>
    <cellStyle name="Followed Hyperlink" xfId="41359" builtinId="9" hidden="1"/>
    <cellStyle name="Followed Hyperlink" xfId="44521" builtinId="9" hidden="1"/>
    <cellStyle name="Followed Hyperlink" xfId="16648" builtinId="9" hidden="1"/>
    <cellStyle name="Followed Hyperlink" xfId="28248" builtinId="9" hidden="1"/>
    <cellStyle name="Followed Hyperlink" xfId="42987" builtinId="9" hidden="1"/>
    <cellStyle name="Followed Hyperlink" xfId="41906" builtinId="9" hidden="1"/>
    <cellStyle name="Followed Hyperlink" xfId="41892" builtinId="9" hidden="1"/>
    <cellStyle name="Followed Hyperlink" xfId="44409" builtinId="9" hidden="1"/>
    <cellStyle name="Followed Hyperlink" xfId="44503" builtinId="9" hidden="1"/>
    <cellStyle name="Followed Hyperlink" xfId="44549" builtinId="9" hidden="1"/>
    <cellStyle name="Followed Hyperlink" xfId="41875" builtinId="9" hidden="1"/>
    <cellStyle name="Followed Hyperlink" xfId="44525" builtinId="9" hidden="1"/>
    <cellStyle name="Followed Hyperlink" xfId="3627" builtinId="9" hidden="1"/>
    <cellStyle name="Followed Hyperlink" xfId="44514" builtinId="9" hidden="1"/>
    <cellStyle name="Followed Hyperlink" xfId="42968" builtinId="9" hidden="1"/>
    <cellStyle name="Followed Hyperlink" xfId="44431" builtinId="9" hidden="1"/>
    <cellStyle name="Followed Hyperlink" xfId="44509" builtinId="9" hidden="1"/>
    <cellStyle name="Followed Hyperlink" xfId="44559" builtinId="9" hidden="1"/>
    <cellStyle name="Followed Hyperlink" xfId="41365" builtinId="9" hidden="1"/>
    <cellStyle name="Followed Hyperlink" xfId="44531" builtinId="9" hidden="1"/>
    <cellStyle name="Followed Hyperlink" xfId="41876" builtinId="9" hidden="1"/>
    <cellStyle name="Followed Hyperlink" xfId="44520" builtinId="9" hidden="1"/>
    <cellStyle name="Followed Hyperlink" xfId="41920" builtinId="9" hidden="1"/>
    <cellStyle name="Followed Hyperlink" xfId="41894" builtinId="9" hidden="1"/>
    <cellStyle name="Followed Hyperlink" xfId="41921" builtinId="9" hidden="1"/>
    <cellStyle name="Followed Hyperlink" xfId="41369" builtinId="9" hidden="1"/>
    <cellStyle name="Followed Hyperlink" xfId="42985" builtinId="9" hidden="1"/>
    <cellStyle name="Followed Hyperlink" xfId="15122" builtinId="9" hidden="1"/>
    <cellStyle name="Followed Hyperlink" xfId="16752" builtinId="9" hidden="1"/>
    <cellStyle name="Followed Hyperlink" xfId="16775" builtinId="9" hidden="1"/>
    <cellStyle name="Followed Hyperlink" xfId="41901" builtinId="9" hidden="1"/>
    <cellStyle name="Followed Hyperlink" xfId="41372" builtinId="9" hidden="1"/>
    <cellStyle name="Followed Hyperlink" xfId="41368" builtinId="9" hidden="1"/>
    <cellStyle name="Followed Hyperlink" xfId="41903" builtinId="9" hidden="1"/>
    <cellStyle name="Followed Hyperlink" xfId="41908" builtinId="9" hidden="1"/>
    <cellStyle name="Followed Hyperlink" xfId="41897" builtinId="9" hidden="1"/>
    <cellStyle name="Followed Hyperlink" xfId="41899" builtinId="9" hidden="1"/>
    <cellStyle name="Followed Hyperlink" xfId="41373" builtinId="9" hidden="1"/>
    <cellStyle name="Followed Hyperlink" xfId="41870" builtinId="9" hidden="1"/>
    <cellStyle name="Followed Hyperlink" xfId="42966" builtinId="9" hidden="1"/>
    <cellStyle name="Followed Hyperlink" xfId="42960" builtinId="9" hidden="1"/>
    <cellStyle name="Followed Hyperlink" xfId="3597" builtinId="9" hidden="1"/>
    <cellStyle name="Followed Hyperlink" xfId="42967" builtinId="9" hidden="1"/>
    <cellStyle name="Followed Hyperlink" xfId="42961" builtinId="9" hidden="1"/>
    <cellStyle name="Followed Hyperlink" xfId="41873" builtinId="9" hidden="1"/>
    <cellStyle name="Followed Hyperlink" xfId="44424" builtinId="9" hidden="1"/>
    <cellStyle name="Followed Hyperlink" xfId="44547" builtinId="9" hidden="1"/>
    <cellStyle name="Followed Hyperlink" xfId="41910" builtinId="9" hidden="1"/>
    <cellStyle name="Followed Hyperlink" xfId="44422" builtinId="9" hidden="1"/>
    <cellStyle name="Followed Hyperlink" xfId="44545" builtinId="9" hidden="1"/>
    <cellStyle name="Followed Hyperlink" xfId="41911" builtinId="9" hidden="1"/>
    <cellStyle name="Followed Hyperlink" xfId="44420" builtinId="9" hidden="1"/>
    <cellStyle name="Followed Hyperlink" xfId="44543" builtinId="9" hidden="1"/>
    <cellStyle name="Followed Hyperlink" xfId="3582" builtinId="9" hidden="1"/>
    <cellStyle name="Followed Hyperlink" xfId="44418" builtinId="9" hidden="1"/>
    <cellStyle name="Followed Hyperlink" xfId="44541" builtinId="9" hidden="1"/>
    <cellStyle name="Followed Hyperlink" xfId="41859" builtinId="9" hidden="1"/>
    <cellStyle name="Followed Hyperlink" xfId="44416" builtinId="9" hidden="1"/>
    <cellStyle name="Followed Hyperlink" xfId="44539" builtinId="9" hidden="1"/>
    <cellStyle name="Followed Hyperlink" xfId="41861" builtinId="9" hidden="1"/>
    <cellStyle name="Followed Hyperlink" xfId="44414" builtinId="9" hidden="1"/>
    <cellStyle name="Followed Hyperlink" xfId="44537" builtinId="9" hidden="1"/>
    <cellStyle name="Followed Hyperlink" xfId="41872" builtinId="9" hidden="1"/>
    <cellStyle name="Followed Hyperlink" xfId="44423" builtinId="9" hidden="1"/>
    <cellStyle name="Followed Hyperlink" xfId="44546" builtinId="9" hidden="1"/>
    <cellStyle name="Followed Hyperlink" xfId="42405" builtinId="9" hidden="1"/>
    <cellStyle name="Followed Hyperlink" xfId="44421" builtinId="9" hidden="1"/>
    <cellStyle name="Followed Hyperlink" xfId="44544" builtinId="9" hidden="1"/>
    <cellStyle name="Followed Hyperlink" xfId="1785" builtinId="9" hidden="1"/>
    <cellStyle name="Followed Hyperlink" xfId="44419" builtinId="9" hidden="1"/>
    <cellStyle name="Followed Hyperlink" xfId="44542" builtinId="9" hidden="1"/>
    <cellStyle name="Followed Hyperlink" xfId="41879" builtinId="9" hidden="1"/>
    <cellStyle name="Followed Hyperlink" xfId="44417" builtinId="9" hidden="1"/>
    <cellStyle name="Followed Hyperlink" xfId="44540" builtinId="9" hidden="1"/>
    <cellStyle name="Followed Hyperlink" xfId="15119" builtinId="9" hidden="1"/>
    <cellStyle name="Followed Hyperlink" xfId="44415" builtinId="9" hidden="1"/>
    <cellStyle name="Followed Hyperlink" xfId="44538" builtinId="9" hidden="1"/>
    <cellStyle name="Followed Hyperlink" xfId="41885" builtinId="9" hidden="1"/>
    <cellStyle name="Followed Hyperlink" xfId="44413" builtinId="9" hidden="1"/>
    <cellStyle name="Followed Hyperlink" xfId="44536" builtinId="9" hidden="1"/>
    <cellStyle name="Followed Hyperlink" xfId="41871"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34" builtinId="9" hidden="1"/>
    <cellStyle name="Followed Hyperlink" xfId="45535"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4" builtinId="9" hidden="1"/>
    <cellStyle name="Followed Hyperlink" xfId="45655"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75"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793" builtinId="9" hidden="1"/>
    <cellStyle name="Followed Hyperlink" xfId="45794"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814" builtinId="9" hidden="1"/>
    <cellStyle name="Followed Hyperlink" xfId="45815"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55"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6015" builtinId="9" hidden="1"/>
    <cellStyle name="Followed Hyperlink" xfId="46061"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6094" builtinId="9" hidden="1"/>
    <cellStyle name="Followed Hyperlink" xfId="46095"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4" builtinId="9" hidden="1"/>
    <cellStyle name="Followed Hyperlink" xfId="46215"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35"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6353" builtinId="9" hidden="1"/>
    <cellStyle name="Followed Hyperlink" xfId="46354"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6374" builtinId="9" hidden="1"/>
    <cellStyle name="Followed Hyperlink" xfId="46375"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4" builtinId="9" hidden="1"/>
    <cellStyle name="Followed Hyperlink" xfId="46495"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515"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633" builtinId="9" hidden="1"/>
    <cellStyle name="Followed Hyperlink" xfId="46634"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6654" builtinId="9" hidden="1"/>
    <cellStyle name="Followed Hyperlink" xfId="46655"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4" builtinId="9" hidden="1"/>
    <cellStyle name="Followed Hyperlink" xfId="46775"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95"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913" builtinId="9" hidden="1"/>
    <cellStyle name="Followed Hyperlink" xfId="46914"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93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4412" builtinId="9" hidden="1"/>
    <cellStyle name="Followed Hyperlink" xfId="41867" builtinId="9" hidden="1"/>
    <cellStyle name="Followed Hyperlink" xfId="46039" builtinId="9" hidden="1"/>
    <cellStyle name="Followed Hyperlink" xfId="41902" builtinId="9" hidden="1"/>
    <cellStyle name="Followed Hyperlink" xfId="46028" builtinId="9" hidden="1"/>
    <cellStyle name="Followed Hyperlink" xfId="41915" builtinId="9" hidden="1"/>
    <cellStyle name="Followed Hyperlink" xfId="45943" builtinId="9" hidden="1"/>
    <cellStyle name="Followed Hyperlink" xfId="46023" builtinId="9" hidden="1"/>
    <cellStyle name="Followed Hyperlink" xfId="46071" builtinId="9" hidden="1"/>
    <cellStyle name="Followed Hyperlink" xfId="44552" builtinId="9" hidden="1"/>
    <cellStyle name="Followed Hyperlink" xfId="46045" builtinId="9" hidden="1"/>
    <cellStyle name="Followed Hyperlink" xfId="44426" builtinId="9" hidden="1"/>
    <cellStyle name="Followed Hyperlink" xfId="46034" builtinId="9" hidden="1"/>
    <cellStyle name="Followed Hyperlink" xfId="44410" builtinId="9" hidden="1"/>
    <cellStyle name="Followed Hyperlink" xfId="44411" builtinId="9" hidden="1"/>
    <cellStyle name="Followed Hyperlink" xfId="44429" builtinId="9" hidden="1"/>
    <cellStyle name="Followed Hyperlink" xfId="41909" builtinId="9" hidden="1"/>
    <cellStyle name="Followed Hyperlink" xfId="44524" builtinId="9" hidden="1"/>
    <cellStyle name="Followed Hyperlink" xfId="45922" builtinId="9" hidden="1"/>
    <cellStyle name="Followed Hyperlink" xfId="46016" builtinId="9" hidden="1"/>
    <cellStyle name="Followed Hyperlink" xfId="46062" builtinId="9" hidden="1"/>
    <cellStyle name="Followed Hyperlink" xfId="41864" builtinId="9" hidden="1"/>
    <cellStyle name="Followed Hyperlink" xfId="46038" builtinId="9" hidden="1"/>
    <cellStyle name="Followed Hyperlink" xfId="44528" builtinId="9" hidden="1"/>
    <cellStyle name="Followed Hyperlink" xfId="46027" builtinId="9" hidden="1"/>
    <cellStyle name="Followed Hyperlink" xfId="41917" builtinId="9" hidden="1"/>
    <cellStyle name="Followed Hyperlink" xfId="45944" builtinId="9" hidden="1"/>
    <cellStyle name="Followed Hyperlink" xfId="46022" builtinId="9" hidden="1"/>
    <cellStyle name="Followed Hyperlink" xfId="46072" builtinId="9" hidden="1"/>
    <cellStyle name="Followed Hyperlink" xfId="41884" builtinId="9" hidden="1"/>
    <cellStyle name="Followed Hyperlink" xfId="46044" builtinId="9" hidden="1"/>
    <cellStyle name="Followed Hyperlink" xfId="41362" builtinId="9" hidden="1"/>
    <cellStyle name="Followed Hyperlink" xfId="46033" builtinId="9" hidden="1"/>
    <cellStyle name="Followed Hyperlink" xfId="42984" builtinId="9" hidden="1"/>
    <cellStyle name="Followed Hyperlink" xfId="42988" builtinId="9" hidden="1"/>
    <cellStyle name="Followed Hyperlink" xfId="42986" builtinId="9" hidden="1"/>
    <cellStyle name="Followed Hyperlink" xfId="41891" builtinId="9" hidden="1"/>
    <cellStyle name="Followed Hyperlink" xfId="42406" builtinId="9" hidden="1"/>
    <cellStyle name="Followed Hyperlink" xfId="41865" builtinId="9" hidden="1"/>
    <cellStyle name="Followed Hyperlink" xfId="41913" builtinId="9" hidden="1"/>
    <cellStyle name="Followed Hyperlink" xfId="41869" builtinId="9" hidden="1"/>
    <cellStyle name="Followed Hyperlink" xfId="44519" builtinId="9" hidden="1"/>
    <cellStyle name="Followed Hyperlink" xfId="44530" builtinId="9" hidden="1"/>
    <cellStyle name="Followed Hyperlink" xfId="41366" builtinId="9" hidden="1"/>
    <cellStyle name="Followed Hyperlink" xfId="41371" builtinId="9" hidden="1"/>
    <cellStyle name="Followed Hyperlink" xfId="41887" builtinId="9" hidden="1"/>
    <cellStyle name="Followed Hyperlink" xfId="1773" builtinId="9" hidden="1"/>
    <cellStyle name="Followed Hyperlink" xfId="44533" builtinId="9" hidden="1"/>
    <cellStyle name="Followed Hyperlink" xfId="42962" builtinId="9" hidden="1"/>
    <cellStyle name="Followed Hyperlink" xfId="44505" builtinId="9" hidden="1"/>
    <cellStyle name="Followed Hyperlink" xfId="1942" builtinId="9" hidden="1"/>
    <cellStyle name="Followed Hyperlink" xfId="44408" builtinId="9" hidden="1"/>
    <cellStyle name="Followed Hyperlink" xfId="16782" builtinId="9" hidden="1"/>
    <cellStyle name="Followed Hyperlink" xfId="42965" builtinId="9" hidden="1"/>
    <cellStyle name="Followed Hyperlink" xfId="44511" builtinId="9" hidden="1"/>
    <cellStyle name="Followed Hyperlink" xfId="44527" builtinId="9" hidden="1"/>
    <cellStyle name="Followed Hyperlink" xfId="45937" builtinId="9" hidden="1"/>
    <cellStyle name="Followed Hyperlink" xfId="46060" builtinId="9" hidden="1"/>
    <cellStyle name="Followed Hyperlink" xfId="44407" builtinId="9" hidden="1"/>
    <cellStyle name="Followed Hyperlink" xfId="45935" builtinId="9" hidden="1"/>
    <cellStyle name="Followed Hyperlink" xfId="46058" builtinId="9" hidden="1"/>
    <cellStyle name="Followed Hyperlink" xfId="45045" builtinId="9" hidden="1"/>
    <cellStyle name="Followed Hyperlink" xfId="45933" builtinId="9" hidden="1"/>
    <cellStyle name="Followed Hyperlink" xfId="46056" builtinId="9" hidden="1"/>
    <cellStyle name="Followed Hyperlink" xfId="41895" builtinId="9" hidden="1"/>
    <cellStyle name="Followed Hyperlink" xfId="45931" builtinId="9" hidden="1"/>
    <cellStyle name="Followed Hyperlink" xfId="46054" builtinId="9" hidden="1"/>
    <cellStyle name="Followed Hyperlink" xfId="44522" builtinId="9" hidden="1"/>
    <cellStyle name="Followed Hyperlink" xfId="45929" builtinId="9" hidden="1"/>
    <cellStyle name="Followed Hyperlink" xfId="46052" builtinId="9" hidden="1"/>
    <cellStyle name="Followed Hyperlink" xfId="41916" builtinId="9" hidden="1"/>
    <cellStyle name="Followed Hyperlink" xfId="45927" builtinId="9" hidden="1"/>
    <cellStyle name="Followed Hyperlink" xfId="46050" builtinId="9" hidden="1"/>
    <cellStyle name="Followed Hyperlink" xfId="28250" builtinId="9" hidden="1"/>
    <cellStyle name="Followed Hyperlink" xfId="45936" builtinId="9" hidden="1"/>
    <cellStyle name="Followed Hyperlink" xfId="46059" builtinId="9" hidden="1"/>
    <cellStyle name="Followed Hyperlink" xfId="45044" builtinId="9" hidden="1"/>
    <cellStyle name="Followed Hyperlink" xfId="45934" builtinId="9" hidden="1"/>
    <cellStyle name="Followed Hyperlink" xfId="46057" builtinId="9" hidden="1"/>
    <cellStyle name="Followed Hyperlink" xfId="42969" builtinId="9" hidden="1"/>
    <cellStyle name="Followed Hyperlink" xfId="45932" builtinId="9" hidden="1"/>
    <cellStyle name="Followed Hyperlink" xfId="46055" builtinId="9" hidden="1"/>
    <cellStyle name="Followed Hyperlink" xfId="41358" builtinId="9" hidden="1"/>
    <cellStyle name="Followed Hyperlink" xfId="45930" builtinId="9" hidden="1"/>
    <cellStyle name="Followed Hyperlink" xfId="46053" builtinId="9" hidden="1"/>
    <cellStyle name="Followed Hyperlink" xfId="41918" builtinId="9" hidden="1"/>
    <cellStyle name="Followed Hyperlink" xfId="45928" builtinId="9" hidden="1"/>
    <cellStyle name="Followed Hyperlink" xfId="46051" builtinId="9" hidden="1"/>
    <cellStyle name="Followed Hyperlink" xfId="44516" builtinId="9" hidden="1"/>
    <cellStyle name="Followed Hyperlink" xfId="45926" builtinId="9" hidden="1"/>
    <cellStyle name="Followed Hyperlink" xfId="46049" builtinId="9" hidden="1"/>
    <cellStyle name="Followed Hyperlink" xfId="44553"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3" builtinId="9" hidden="1"/>
    <cellStyle name="Followed Hyperlink" xfId="47054"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74"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7192"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7212" builtinId="9" hidden="1"/>
    <cellStyle name="Followed Hyperlink" xfId="47213"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2" builtinId="9" hidden="1"/>
    <cellStyle name="Followed Hyperlink" xfId="47333"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53"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7471"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7491"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74"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0" builtinId="9" hidden="1"/>
    <cellStyle name="Followed Hyperlink" xfId="47611"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31"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0" builtinId="9" hidden="1"/>
    <cellStyle name="Followed Hyperlink" xfId="47751"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71"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0" builtinId="9" hidden="1"/>
    <cellStyle name="Followed Hyperlink" xfId="47891"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911"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8029" builtinId="9" hidden="1"/>
    <cellStyle name="Followed Hyperlink" xfId="48030" builtinId="9" hidden="1"/>
    <cellStyle name="Followed Hyperlink" xfId="48031"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51"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0" builtinId="9" hidden="1"/>
    <cellStyle name="Followed Hyperlink" xfId="48171"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91"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309" builtinId="9" hidden="1"/>
    <cellStyle name="Followed Hyperlink" xfId="48310" builtinId="9" hidden="1"/>
    <cellStyle name="Followed Hyperlink" xfId="48311" builtinId="9" hidden="1"/>
    <cellStyle name="Followed Hyperlink" xfId="48312" builtinId="9" hidden="1"/>
    <cellStyle name="Followed Hyperlink" xfId="48313"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33"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2" builtinId="9" hidden="1"/>
    <cellStyle name="Followed Hyperlink" xfId="48453"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73"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5925" builtinId="9" hidden="1"/>
    <cellStyle name="Followed Hyperlink" xfId="42963" builtinId="9" hidden="1"/>
    <cellStyle name="Followed Hyperlink" xfId="47552" builtinId="9" hidden="1"/>
    <cellStyle name="Followed Hyperlink" xfId="44517" builtinId="9" hidden="1"/>
    <cellStyle name="Followed Hyperlink" xfId="47541" builtinId="9" hidden="1"/>
    <cellStyle name="Followed Hyperlink" xfId="41868" builtinId="9" hidden="1"/>
    <cellStyle name="Followed Hyperlink" xfId="47456" builtinId="9" hidden="1"/>
    <cellStyle name="Followed Hyperlink" xfId="47536" builtinId="9" hidden="1"/>
    <cellStyle name="Followed Hyperlink" xfId="47584" builtinId="9" hidden="1"/>
    <cellStyle name="Followed Hyperlink" xfId="46065" builtinId="9" hidden="1"/>
    <cellStyle name="Followed Hyperlink" xfId="47558" builtinId="9" hidden="1"/>
    <cellStyle name="Followed Hyperlink" xfId="45939" builtinId="9" hidden="1"/>
    <cellStyle name="Followed Hyperlink" xfId="47547" builtinId="9" hidden="1"/>
    <cellStyle name="Followed Hyperlink" xfId="45923" builtinId="9" hidden="1"/>
    <cellStyle name="Followed Hyperlink" xfId="45924" builtinId="9" hidden="1"/>
    <cellStyle name="Followed Hyperlink" xfId="45942" builtinId="9" hidden="1"/>
    <cellStyle name="Followed Hyperlink" xfId="3605" builtinId="9" hidden="1"/>
    <cellStyle name="Followed Hyperlink" xfId="46037" builtinId="9" hidden="1"/>
    <cellStyle name="Followed Hyperlink" xfId="47435" builtinId="9" hidden="1"/>
    <cellStyle name="Followed Hyperlink" xfId="47529" builtinId="9" hidden="1"/>
    <cellStyle name="Followed Hyperlink" xfId="47575" builtinId="9" hidden="1"/>
    <cellStyle name="Followed Hyperlink" xfId="41914" builtinId="9" hidden="1"/>
    <cellStyle name="Followed Hyperlink" xfId="47551" builtinId="9" hidden="1"/>
    <cellStyle name="Followed Hyperlink" xfId="46041" builtinId="9" hidden="1"/>
    <cellStyle name="Followed Hyperlink" xfId="47540" builtinId="9" hidden="1"/>
    <cellStyle name="Followed Hyperlink" xfId="29785" builtinId="9" hidden="1"/>
    <cellStyle name="Followed Hyperlink" xfId="47457" builtinId="9" hidden="1"/>
    <cellStyle name="Followed Hyperlink" xfId="47535" builtinId="9" hidden="1"/>
    <cellStyle name="Followed Hyperlink" xfId="47585" builtinId="9" hidden="1"/>
    <cellStyle name="Followed Hyperlink" xfId="44557" builtinId="9" hidden="1"/>
    <cellStyle name="Followed Hyperlink" xfId="47557" builtinId="9" hidden="1"/>
    <cellStyle name="Followed Hyperlink" xfId="44427" builtinId="9" hidden="1"/>
    <cellStyle name="Followed Hyperlink" xfId="47546" builtinId="9" hidden="1"/>
    <cellStyle name="Followed Hyperlink" xfId="44513" builtinId="9" hidden="1"/>
    <cellStyle name="Followed Hyperlink" xfId="44556" builtinId="9" hidden="1"/>
    <cellStyle name="Followed Hyperlink" xfId="44535" builtinId="9" hidden="1"/>
    <cellStyle name="Followed Hyperlink" xfId="28257" builtinId="9" hidden="1"/>
    <cellStyle name="Followed Hyperlink" xfId="44428" builtinId="9" hidden="1"/>
    <cellStyle name="Followed Hyperlink" xfId="44555" builtinId="9" hidden="1"/>
    <cellStyle name="Followed Hyperlink" xfId="44534" builtinId="9" hidden="1"/>
    <cellStyle name="Followed Hyperlink" xfId="44425" builtinId="9" hidden="1"/>
    <cellStyle name="Followed Hyperlink" xfId="46032" builtinId="9" hidden="1"/>
    <cellStyle name="Followed Hyperlink" xfId="46043" builtinId="9" hidden="1"/>
    <cellStyle name="Followed Hyperlink" xfId="41862" builtinId="9" hidden="1"/>
    <cellStyle name="Followed Hyperlink" xfId="44551" builtinId="9" hidden="1"/>
    <cellStyle name="Followed Hyperlink" xfId="44529" builtinId="9" hidden="1"/>
    <cellStyle name="Followed Hyperlink" xfId="44560" builtinId="9" hidden="1"/>
    <cellStyle name="Followed Hyperlink" xfId="46046" builtinId="9" hidden="1"/>
    <cellStyle name="Followed Hyperlink" xfId="44433" builtinId="9" hidden="1"/>
    <cellStyle name="Followed Hyperlink" xfId="46018" builtinId="9" hidden="1"/>
    <cellStyle name="Followed Hyperlink" xfId="44507" builtinId="9" hidden="1"/>
    <cellStyle name="Followed Hyperlink" xfId="45921" builtinId="9" hidden="1"/>
    <cellStyle name="Followed Hyperlink" xfId="42404" builtinId="9" hidden="1"/>
    <cellStyle name="Followed Hyperlink" xfId="44506" builtinId="9" hidden="1"/>
    <cellStyle name="Followed Hyperlink" xfId="46024" builtinId="9" hidden="1"/>
    <cellStyle name="Followed Hyperlink" xfId="46040" builtinId="9" hidden="1"/>
    <cellStyle name="Followed Hyperlink" xfId="47450" builtinId="9" hidden="1"/>
    <cellStyle name="Followed Hyperlink" xfId="47573" builtinId="9" hidden="1"/>
    <cellStyle name="Followed Hyperlink" xfId="45920" builtinId="9" hidden="1"/>
    <cellStyle name="Followed Hyperlink" xfId="47448" builtinId="9" hidden="1"/>
    <cellStyle name="Followed Hyperlink" xfId="47571" builtinId="9" hidden="1"/>
    <cellStyle name="Followed Hyperlink" xfId="46558" builtinId="9" hidden="1"/>
    <cellStyle name="Followed Hyperlink" xfId="47446" builtinId="9" hidden="1"/>
    <cellStyle name="Followed Hyperlink" xfId="47569" builtinId="9" hidden="1"/>
    <cellStyle name="Followed Hyperlink" xfId="44432" builtinId="9" hidden="1"/>
    <cellStyle name="Followed Hyperlink" xfId="47444" builtinId="9" hidden="1"/>
    <cellStyle name="Followed Hyperlink" xfId="47567" builtinId="9" hidden="1"/>
    <cellStyle name="Followed Hyperlink" xfId="46035" builtinId="9" hidden="1"/>
    <cellStyle name="Followed Hyperlink" xfId="47442" builtinId="9" hidden="1"/>
    <cellStyle name="Followed Hyperlink" xfId="47565" builtinId="9" hidden="1"/>
    <cellStyle name="Followed Hyperlink" xfId="16647" builtinId="9" hidden="1"/>
    <cellStyle name="Followed Hyperlink" xfId="47440" builtinId="9" hidden="1"/>
    <cellStyle name="Followed Hyperlink" xfId="47563" builtinId="9" hidden="1"/>
    <cellStyle name="Followed Hyperlink" xfId="41860" builtinId="9" hidden="1"/>
    <cellStyle name="Followed Hyperlink" xfId="47449" builtinId="9" hidden="1"/>
    <cellStyle name="Followed Hyperlink" xfId="47572" builtinId="9" hidden="1"/>
    <cellStyle name="Followed Hyperlink" xfId="46557" builtinId="9" hidden="1"/>
    <cellStyle name="Followed Hyperlink" xfId="47447" builtinId="9" hidden="1"/>
    <cellStyle name="Followed Hyperlink" xfId="47570" builtinId="9" hidden="1"/>
    <cellStyle name="Followed Hyperlink" xfId="41877" builtinId="9" hidden="1"/>
    <cellStyle name="Followed Hyperlink" xfId="47445" builtinId="9" hidden="1"/>
    <cellStyle name="Followed Hyperlink" xfId="47568" builtinId="9" hidden="1"/>
    <cellStyle name="Followed Hyperlink" xfId="44518" builtinId="9" hidden="1"/>
    <cellStyle name="Followed Hyperlink" xfId="47443" builtinId="9" hidden="1"/>
    <cellStyle name="Followed Hyperlink" xfId="47566" builtinId="9" hidden="1"/>
    <cellStyle name="Followed Hyperlink" xfId="44512" builtinId="9" hidden="1"/>
    <cellStyle name="Followed Hyperlink" xfId="47441" builtinId="9" hidden="1"/>
    <cellStyle name="Followed Hyperlink" xfId="47564" builtinId="9" hidden="1"/>
    <cellStyle name="Followed Hyperlink" xfId="46029" builtinId="9" hidden="1"/>
    <cellStyle name="Followed Hyperlink" xfId="47439" builtinId="9" hidden="1"/>
    <cellStyle name="Followed Hyperlink" xfId="47562" builtinId="9" hidden="1"/>
    <cellStyle name="Followed Hyperlink" xfId="46066"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591" builtinId="9" hidden="1"/>
    <cellStyle name="Followed Hyperlink" xfId="4859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612"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1" builtinId="9" hidden="1"/>
    <cellStyle name="Followed Hyperlink" xfId="48732"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52"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870"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890"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09" builtinId="9" hidden="1"/>
    <cellStyle name="Followed Hyperlink" xfId="49010"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30"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8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48" builtinId="9" hidden="1"/>
    <cellStyle name="Followed Hyperlink" xfId="49149" builtinId="9" hidden="1"/>
    <cellStyle name="Followed Hyperlink" xfId="49150" builtinId="9" hidden="1"/>
    <cellStyle name="Followed Hyperlink" xfId="49151" builtinId="9" hidden="1"/>
    <cellStyle name="Followed Hyperlink" xfId="49152"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72"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0" builtinId="9" hidden="1"/>
    <cellStyle name="Followed Hyperlink" xfId="49291" builtinId="9" hidden="1"/>
    <cellStyle name="Followed Hyperlink" xfId="49292" builtinId="9" hidden="1"/>
    <cellStyle name="Followed Hyperlink" xfId="49293" builtinId="9" hidden="1"/>
    <cellStyle name="Followed Hyperlink" xfId="49294" builtinId="9" hidden="1"/>
    <cellStyle name="Followed Hyperlink" xfId="49295" builtinId="9" hidden="1"/>
    <cellStyle name="Followed Hyperlink" xfId="49296"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316" builtinId="9" hidden="1"/>
    <cellStyle name="Followed Hyperlink" xfId="49317"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6" builtinId="9" hidden="1"/>
    <cellStyle name="Followed Hyperlink" xfId="49437"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57"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575" builtinId="9" hidden="1"/>
    <cellStyle name="Followed Hyperlink" xfId="49576"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596" builtinId="9" hidden="1"/>
    <cellStyle name="Followed Hyperlink" xfId="49597"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6" builtinId="9" hidden="1"/>
    <cellStyle name="Followed Hyperlink" xfId="49717"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37"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855" builtinId="9" hidden="1"/>
    <cellStyle name="Followed Hyperlink" xfId="49856"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876" builtinId="9" hidden="1"/>
    <cellStyle name="Followed Hyperlink" xfId="49877"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6" builtinId="9" hidden="1"/>
    <cellStyle name="Followed Hyperlink" xfId="49997"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50017"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47438" builtinId="9" hidden="1"/>
    <cellStyle name="Followed Hyperlink" xfId="44550" builtinId="9" hidden="1"/>
    <cellStyle name="Followed Hyperlink" xfId="49062" builtinId="9" hidden="1"/>
    <cellStyle name="Followed Hyperlink" xfId="46030" builtinId="9" hidden="1"/>
    <cellStyle name="Followed Hyperlink" xfId="49052" builtinId="9" hidden="1"/>
    <cellStyle name="Followed Hyperlink" xfId="44508" builtinId="9" hidden="1"/>
    <cellStyle name="Followed Hyperlink" xfId="48969" builtinId="9" hidden="1"/>
    <cellStyle name="Followed Hyperlink" xfId="49047" builtinId="9" hidden="1"/>
    <cellStyle name="Followed Hyperlink" xfId="49092" builtinId="9" hidden="1"/>
    <cellStyle name="Followed Hyperlink" xfId="47578" builtinId="9" hidden="1"/>
    <cellStyle name="Followed Hyperlink" xfId="49068" builtinId="9" hidden="1"/>
    <cellStyle name="Followed Hyperlink" xfId="47452" builtinId="9" hidden="1"/>
    <cellStyle name="Followed Hyperlink" xfId="49058" builtinId="9" hidden="1"/>
    <cellStyle name="Followed Hyperlink" xfId="47436" builtinId="9" hidden="1"/>
    <cellStyle name="Followed Hyperlink" xfId="47437" builtinId="9" hidden="1"/>
    <cellStyle name="Followed Hyperlink" xfId="47455" builtinId="9" hidden="1"/>
    <cellStyle name="Followed Hyperlink" xfId="41370" builtinId="9" hidden="1"/>
    <cellStyle name="Followed Hyperlink" xfId="47550" builtinId="9" hidden="1"/>
    <cellStyle name="Followed Hyperlink" xfId="48948" builtinId="9" hidden="1"/>
    <cellStyle name="Followed Hyperlink" xfId="49042" builtinId="9" hidden="1"/>
    <cellStyle name="Followed Hyperlink" xfId="49085" builtinId="9" hidden="1"/>
    <cellStyle name="Followed Hyperlink" xfId="41912" builtinId="9" hidden="1"/>
    <cellStyle name="Followed Hyperlink" xfId="49061" builtinId="9" hidden="1"/>
    <cellStyle name="Followed Hyperlink" xfId="47554" builtinId="9" hidden="1"/>
    <cellStyle name="Followed Hyperlink" xfId="49051" builtinId="9" hidden="1"/>
    <cellStyle name="Followed Hyperlink" xfId="44523" builtinId="9" hidden="1"/>
    <cellStyle name="Followed Hyperlink" xfId="48970" builtinId="9" hidden="1"/>
    <cellStyle name="Followed Hyperlink" xfId="49046" builtinId="9" hidden="1"/>
    <cellStyle name="Followed Hyperlink" xfId="49093" builtinId="9" hidden="1"/>
    <cellStyle name="Followed Hyperlink" xfId="46070" builtinId="9" hidden="1"/>
    <cellStyle name="Followed Hyperlink" xfId="49067" builtinId="9" hidden="1"/>
    <cellStyle name="Followed Hyperlink" xfId="45940" builtinId="9" hidden="1"/>
    <cellStyle name="Followed Hyperlink" xfId="49057" builtinId="9" hidden="1"/>
    <cellStyle name="Followed Hyperlink" xfId="46026" builtinId="9" hidden="1"/>
    <cellStyle name="Followed Hyperlink" xfId="46069" builtinId="9" hidden="1"/>
    <cellStyle name="Followed Hyperlink" xfId="46048" builtinId="9" hidden="1"/>
    <cellStyle name="Followed Hyperlink" xfId="15121" builtinId="9" hidden="1"/>
    <cellStyle name="Followed Hyperlink" xfId="45941" builtinId="9" hidden="1"/>
    <cellStyle name="Followed Hyperlink" xfId="46068" builtinId="9" hidden="1"/>
    <cellStyle name="Followed Hyperlink" xfId="46047" builtinId="9" hidden="1"/>
    <cellStyle name="Followed Hyperlink" xfId="45938" builtinId="9" hidden="1"/>
    <cellStyle name="Followed Hyperlink" xfId="47545" builtinId="9" hidden="1"/>
    <cellStyle name="Followed Hyperlink" xfId="47556" builtinId="9" hidden="1"/>
    <cellStyle name="Followed Hyperlink" xfId="44554" builtinId="9" hidden="1"/>
    <cellStyle name="Followed Hyperlink" xfId="46064" builtinId="9" hidden="1"/>
    <cellStyle name="Followed Hyperlink" xfId="46042" builtinId="9" hidden="1"/>
    <cellStyle name="Followed Hyperlink" xfId="46073" builtinId="9" hidden="1"/>
    <cellStyle name="Followed Hyperlink" xfId="47559" builtinId="9" hidden="1"/>
    <cellStyle name="Followed Hyperlink" xfId="45946" builtinId="9" hidden="1"/>
    <cellStyle name="Followed Hyperlink" xfId="47531" builtinId="9" hidden="1"/>
    <cellStyle name="Followed Hyperlink" xfId="46020" builtinId="9" hidden="1"/>
    <cellStyle name="Followed Hyperlink" xfId="47434" builtinId="9" hidden="1"/>
    <cellStyle name="Followed Hyperlink" xfId="44561" builtinId="9" hidden="1"/>
    <cellStyle name="Followed Hyperlink" xfId="46019" builtinId="9" hidden="1"/>
    <cellStyle name="Followed Hyperlink" xfId="47537" builtinId="9" hidden="1"/>
    <cellStyle name="Followed Hyperlink" xfId="47553" builtinId="9" hidden="1"/>
    <cellStyle name="Followed Hyperlink" xfId="48963" builtinId="9" hidden="1"/>
    <cellStyle name="Followed Hyperlink" xfId="49083" builtinId="9" hidden="1"/>
    <cellStyle name="Followed Hyperlink" xfId="47433" builtinId="9" hidden="1"/>
    <cellStyle name="Followed Hyperlink" xfId="48961" builtinId="9" hidden="1"/>
    <cellStyle name="Followed Hyperlink" xfId="49081" builtinId="9" hidden="1"/>
    <cellStyle name="Followed Hyperlink" xfId="48071" builtinId="9" hidden="1"/>
    <cellStyle name="Followed Hyperlink" xfId="48959" builtinId="9" hidden="1"/>
    <cellStyle name="Followed Hyperlink" xfId="49079" builtinId="9" hidden="1"/>
    <cellStyle name="Followed Hyperlink" xfId="45945" builtinId="9" hidden="1"/>
    <cellStyle name="Followed Hyperlink" xfId="48957" builtinId="9" hidden="1"/>
    <cellStyle name="Followed Hyperlink" xfId="49077" builtinId="9" hidden="1"/>
    <cellStyle name="Followed Hyperlink" xfId="47548" builtinId="9" hidden="1"/>
    <cellStyle name="Followed Hyperlink" xfId="48955" builtinId="9" hidden="1"/>
    <cellStyle name="Followed Hyperlink" xfId="49075" builtinId="9" hidden="1"/>
    <cellStyle name="Followed Hyperlink" xfId="44504" builtinId="9" hidden="1"/>
    <cellStyle name="Followed Hyperlink" xfId="48953" builtinId="9" hidden="1"/>
    <cellStyle name="Followed Hyperlink" xfId="49073" builtinId="9" hidden="1"/>
    <cellStyle name="Followed Hyperlink" xfId="41881" builtinId="9" hidden="1"/>
    <cellStyle name="Followed Hyperlink" xfId="48962" builtinId="9" hidden="1"/>
    <cellStyle name="Followed Hyperlink" xfId="49082" builtinId="9" hidden="1"/>
    <cellStyle name="Followed Hyperlink" xfId="48070" builtinId="9" hidden="1"/>
    <cellStyle name="Followed Hyperlink" xfId="48960" builtinId="9" hidden="1"/>
    <cellStyle name="Followed Hyperlink" xfId="49080" builtinId="9" hidden="1"/>
    <cellStyle name="Followed Hyperlink" xfId="41896" builtinId="9" hidden="1"/>
    <cellStyle name="Followed Hyperlink" xfId="48958" builtinId="9" hidden="1"/>
    <cellStyle name="Followed Hyperlink" xfId="49078" builtinId="9" hidden="1"/>
    <cellStyle name="Followed Hyperlink" xfId="46031" builtinId="9" hidden="1"/>
    <cellStyle name="Followed Hyperlink" xfId="48956" builtinId="9" hidden="1"/>
    <cellStyle name="Followed Hyperlink" xfId="49076" builtinId="9" hidden="1"/>
    <cellStyle name="Followed Hyperlink" xfId="46025" builtinId="9" hidden="1"/>
    <cellStyle name="Followed Hyperlink" xfId="48954" builtinId="9" hidden="1"/>
    <cellStyle name="Followed Hyperlink" xfId="49074" builtinId="9" hidden="1"/>
    <cellStyle name="Followed Hyperlink" xfId="47542" builtinId="9" hidden="1"/>
    <cellStyle name="Followed Hyperlink" xfId="48952" builtinId="9" hidden="1"/>
    <cellStyle name="Followed Hyperlink" xfId="49072" builtinId="9" hidden="1"/>
    <cellStyle name="Followed Hyperlink" xfId="47579"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50135" builtinId="9" hidden="1"/>
    <cellStyle name="Followed Hyperlink" xfId="50136"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50156" builtinId="9" hidden="1"/>
    <cellStyle name="Followed Hyperlink" xfId="50157"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6" builtinId="9" hidden="1"/>
    <cellStyle name="Followed Hyperlink" xfId="50277"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97"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50415" builtinId="9" hidden="1"/>
    <cellStyle name="Followed Hyperlink" xfId="50416"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50436" builtinId="9" hidden="1"/>
    <cellStyle name="Followed Hyperlink" xfId="50437"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77"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695" builtinId="9" hidden="1"/>
    <cellStyle name="Followed Hyperlink" xfId="50696"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5071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5" builtinId="9" hidden="1"/>
    <cellStyle name="Followed Hyperlink" xfId="50836"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56"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974"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994" builtinId="9" hidden="1"/>
    <cellStyle name="Followed Hyperlink" xfId="50995"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4" builtinId="9" hidden="1"/>
    <cellStyle name="Followed Hyperlink" xfId="51115"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35"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1253"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1273"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2" builtinId="9" hidden="1"/>
    <cellStyle name="Followed Hyperlink" xfId="51393"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413"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2" builtinId="9" hidden="1"/>
    <cellStyle name="Followed Hyperlink" xfId="51533"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48951" builtinId="9" hidden="1"/>
    <cellStyle name="Followed Hyperlink" xfId="46063" builtinId="9" hidden="1"/>
    <cellStyle name="Followed Hyperlink" xfId="50558" builtinId="9" hidden="1"/>
    <cellStyle name="Followed Hyperlink" xfId="47543" builtinId="9" hidden="1"/>
    <cellStyle name="Followed Hyperlink" xfId="50550" builtinId="9" hidden="1"/>
    <cellStyle name="Followed Hyperlink" xfId="46021" builtinId="9" hidden="1"/>
    <cellStyle name="Followed Hyperlink" xfId="50473" builtinId="9" hidden="1"/>
    <cellStyle name="Followed Hyperlink" xfId="50547" builtinId="9" hidden="1"/>
    <cellStyle name="Followed Hyperlink" xfId="50581" builtinId="9" hidden="1"/>
    <cellStyle name="Followed Hyperlink" xfId="49087" builtinId="9" hidden="1"/>
    <cellStyle name="Followed Hyperlink" xfId="50563" builtinId="9" hidden="1"/>
    <cellStyle name="Followed Hyperlink" xfId="48965" builtinId="9" hidden="1"/>
    <cellStyle name="Followed Hyperlink" xfId="50554" builtinId="9" hidden="1"/>
    <cellStyle name="Followed Hyperlink" xfId="48949" builtinId="9" hidden="1"/>
    <cellStyle name="Followed Hyperlink" xfId="48950" builtinId="9" hidden="1"/>
    <cellStyle name="Followed Hyperlink" xfId="48968" builtinId="9" hidden="1"/>
    <cellStyle name="Followed Hyperlink" xfId="42964" builtinId="9" hidden="1"/>
    <cellStyle name="Followed Hyperlink" xfId="49060" builtinId="9" hidden="1"/>
    <cellStyle name="Followed Hyperlink" xfId="50455" builtinId="9" hidden="1"/>
    <cellStyle name="Followed Hyperlink" xfId="50544" builtinId="9" hidden="1"/>
    <cellStyle name="Followed Hyperlink" xfId="50578" builtinId="9" hidden="1"/>
    <cellStyle name="Followed Hyperlink" xfId="41361" builtinId="9" hidden="1"/>
    <cellStyle name="Followed Hyperlink" xfId="50557" builtinId="9" hidden="1"/>
    <cellStyle name="Followed Hyperlink" xfId="49064" builtinId="9" hidden="1"/>
    <cellStyle name="Followed Hyperlink" xfId="50549" builtinId="9" hidden="1"/>
    <cellStyle name="Followed Hyperlink" xfId="46036" builtinId="9" hidden="1"/>
    <cellStyle name="Followed Hyperlink" xfId="50474" builtinId="9" hidden="1"/>
    <cellStyle name="Followed Hyperlink" xfId="50546" builtinId="9" hidden="1"/>
    <cellStyle name="Followed Hyperlink" xfId="50582" builtinId="9" hidden="1"/>
    <cellStyle name="Followed Hyperlink" xfId="47583" builtinId="9" hidden="1"/>
    <cellStyle name="Followed Hyperlink" xfId="50562" builtinId="9" hidden="1"/>
    <cellStyle name="Followed Hyperlink" xfId="47453" builtinId="9" hidden="1"/>
    <cellStyle name="Followed Hyperlink" xfId="50553" builtinId="9" hidden="1"/>
    <cellStyle name="Followed Hyperlink" xfId="47539" builtinId="9" hidden="1"/>
    <cellStyle name="Followed Hyperlink" xfId="47582" builtinId="9" hidden="1"/>
    <cellStyle name="Followed Hyperlink" xfId="47561" builtinId="9" hidden="1"/>
    <cellStyle name="Followed Hyperlink" xfId="41363" builtinId="9" hidden="1"/>
    <cellStyle name="Followed Hyperlink" xfId="47454" builtinId="9" hidden="1"/>
    <cellStyle name="Followed Hyperlink" xfId="47581" builtinId="9" hidden="1"/>
    <cellStyle name="Followed Hyperlink" xfId="47560" builtinId="9" hidden="1"/>
    <cellStyle name="Followed Hyperlink" xfId="47451" builtinId="9" hidden="1"/>
    <cellStyle name="Followed Hyperlink" xfId="49056" builtinId="9" hidden="1"/>
    <cellStyle name="Followed Hyperlink" xfId="49066" builtinId="9" hidden="1"/>
    <cellStyle name="Followed Hyperlink" xfId="46067" builtinId="9" hidden="1"/>
    <cellStyle name="Followed Hyperlink" xfId="47577" builtinId="9" hidden="1"/>
    <cellStyle name="Followed Hyperlink" xfId="47555" builtinId="9" hidden="1"/>
    <cellStyle name="Followed Hyperlink" xfId="47586" builtinId="9" hidden="1"/>
    <cellStyle name="Followed Hyperlink" xfId="49069" builtinId="9" hidden="1"/>
    <cellStyle name="Followed Hyperlink" xfId="47459" builtinId="9" hidden="1"/>
    <cellStyle name="Followed Hyperlink" xfId="49043" builtinId="9" hidden="1"/>
    <cellStyle name="Followed Hyperlink" xfId="47533" builtinId="9" hidden="1"/>
    <cellStyle name="Followed Hyperlink" xfId="48947" builtinId="9" hidden="1"/>
    <cellStyle name="Followed Hyperlink" xfId="46074" builtinId="9" hidden="1"/>
    <cellStyle name="Followed Hyperlink" xfId="47532" builtinId="9" hidden="1"/>
    <cellStyle name="Followed Hyperlink" xfId="49048" builtinId="9" hidden="1"/>
    <cellStyle name="Followed Hyperlink" xfId="49063" builtinId="9" hidden="1"/>
    <cellStyle name="Followed Hyperlink" xfId="50470" builtinId="9" hidden="1"/>
    <cellStyle name="Followed Hyperlink" xfId="50576" builtinId="9" hidden="1"/>
    <cellStyle name="Followed Hyperlink" xfId="48946" builtinId="9" hidden="1"/>
    <cellStyle name="Followed Hyperlink" xfId="50468" builtinId="9" hidden="1"/>
    <cellStyle name="Followed Hyperlink" xfId="50574" builtinId="9" hidden="1"/>
    <cellStyle name="Followed Hyperlink" xfId="49578" builtinId="9" hidden="1"/>
    <cellStyle name="Followed Hyperlink" xfId="50466" builtinId="9" hidden="1"/>
    <cellStyle name="Followed Hyperlink" xfId="50572" builtinId="9" hidden="1"/>
    <cellStyle name="Followed Hyperlink" xfId="47458" builtinId="9" hidden="1"/>
    <cellStyle name="Followed Hyperlink" xfId="50464" builtinId="9" hidden="1"/>
    <cellStyle name="Followed Hyperlink" xfId="50570" builtinId="9" hidden="1"/>
    <cellStyle name="Followed Hyperlink" xfId="49059" builtinId="9" hidden="1"/>
    <cellStyle name="Followed Hyperlink" xfId="50462" builtinId="9" hidden="1"/>
    <cellStyle name="Followed Hyperlink" xfId="50568" builtinId="9" hidden="1"/>
    <cellStyle name="Followed Hyperlink" xfId="46017" builtinId="9" hidden="1"/>
    <cellStyle name="Followed Hyperlink" xfId="50460" builtinId="9" hidden="1"/>
    <cellStyle name="Followed Hyperlink" xfId="50566" builtinId="9" hidden="1"/>
    <cellStyle name="Followed Hyperlink" xfId="42889" builtinId="9" hidden="1"/>
    <cellStyle name="Followed Hyperlink" xfId="50469" builtinId="9" hidden="1"/>
    <cellStyle name="Followed Hyperlink" xfId="50575" builtinId="9" hidden="1"/>
    <cellStyle name="Followed Hyperlink" xfId="49577" builtinId="9" hidden="1"/>
    <cellStyle name="Followed Hyperlink" xfId="50467" builtinId="9" hidden="1"/>
    <cellStyle name="Followed Hyperlink" xfId="50573" builtinId="9" hidden="1"/>
    <cellStyle name="Followed Hyperlink" xfId="41367" builtinId="9" hidden="1"/>
    <cellStyle name="Followed Hyperlink" xfId="50465" builtinId="9" hidden="1"/>
    <cellStyle name="Followed Hyperlink" xfId="50571" builtinId="9" hidden="1"/>
    <cellStyle name="Followed Hyperlink" xfId="47544" builtinId="9" hidden="1"/>
    <cellStyle name="Followed Hyperlink" xfId="50463" builtinId="9" hidden="1"/>
    <cellStyle name="Followed Hyperlink" xfId="50569" builtinId="9" hidden="1"/>
    <cellStyle name="Followed Hyperlink" xfId="47538" builtinId="9" hidden="1"/>
    <cellStyle name="Followed Hyperlink" xfId="50461" builtinId="9" hidden="1"/>
    <cellStyle name="Followed Hyperlink" xfId="50567" builtinId="9" hidden="1"/>
    <cellStyle name="Followed Hyperlink" xfId="49053" builtinId="9" hidden="1"/>
    <cellStyle name="Followed Hyperlink" xfId="50459" builtinId="9" hidden="1"/>
    <cellStyle name="Followed Hyperlink" xfId="50565" builtinId="9" hidden="1"/>
    <cellStyle name="Followed Hyperlink" xfId="49088" builtinId="9" hidden="1"/>
    <cellStyle name="Followed Hyperlink" xfId="51550" builtinId="9" hidden="1"/>
    <cellStyle name="Followed Hyperlink" xfId="51551" builtinId="9" hidden="1"/>
    <cellStyle name="Followed Hyperlink" xfId="51552" builtinId="9" hidden="1"/>
    <cellStyle name="Followed Hyperlink" xfId="51553"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2" builtinId="9" hidden="1"/>
    <cellStyle name="Followed Hyperlink" xfId="51673"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93"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1811" builtinId="9" hidden="1"/>
    <cellStyle name="Followed Hyperlink" xfId="51812" builtinId="9" hidden="1"/>
    <cellStyle name="Followed Hyperlink" xfId="51813"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33"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73"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48"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2091" builtinId="9" hidden="1"/>
    <cellStyle name="Followed Hyperlink" xfId="52092" builtinId="9" hidden="1"/>
    <cellStyle name="Followed Hyperlink" xfId="52093" builtinId="9" hidden="1"/>
    <cellStyle name="Followed Hyperlink" xfId="52094" builtinId="9" hidden="1"/>
    <cellStyle name="Followed Hyperlink" xfId="52095"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115"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4" builtinId="9" hidden="1"/>
    <cellStyle name="Followed Hyperlink" xfId="52235"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55"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373" builtinId="9" hidden="1"/>
    <cellStyle name="Followed Hyperlink" xfId="5237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394"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3" builtinId="9" hidden="1"/>
    <cellStyle name="Followed Hyperlink" xfId="52514"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34"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652"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672"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1" builtinId="9" hidden="1"/>
    <cellStyle name="Followed Hyperlink" xfId="52792"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812"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52930" builtinId="9" hidden="1"/>
    <cellStyle name="Followed Hyperlink" xfId="52931"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51"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0458" builtinId="9" hidden="1"/>
    <cellStyle name="Followed Hyperlink" xfId="47576" builtinId="9" hidden="1"/>
    <cellStyle name="Followed Hyperlink" xfId="52033" builtinId="9" hidden="1"/>
    <cellStyle name="Followed Hyperlink" xfId="49054" builtinId="9" hidden="1"/>
    <cellStyle name="Followed Hyperlink" xfId="52029" builtinId="9" hidden="1"/>
    <cellStyle name="Followed Hyperlink" xfId="47534" builtinId="9" hidden="1"/>
    <cellStyle name="Followed Hyperlink" xfId="51954" builtinId="9" hidden="1"/>
    <cellStyle name="Followed Hyperlink" xfId="52027" builtinId="9" hidden="1"/>
    <cellStyle name="Followed Hyperlink" xfId="52050" builtinId="9" hidden="1"/>
    <cellStyle name="Followed Hyperlink" xfId="50579" builtinId="9" hidden="1"/>
    <cellStyle name="Followed Hyperlink" xfId="52035" builtinId="9" hidden="1"/>
    <cellStyle name="Followed Hyperlink" xfId="50471" builtinId="9" hidden="1"/>
    <cellStyle name="Followed Hyperlink" xfId="52031" builtinId="9" hidden="1"/>
    <cellStyle name="Followed Hyperlink" xfId="50456" builtinId="9" hidden="1"/>
    <cellStyle name="Followed Hyperlink" xfId="50457" builtinId="9" hidden="1"/>
    <cellStyle name="Followed Hyperlink" xfId="50472" builtinId="9" hidden="1"/>
    <cellStyle name="Followed Hyperlink" xfId="41886" builtinId="9" hidden="1"/>
    <cellStyle name="Followed Hyperlink" xfId="50556" builtinId="9" hidden="1"/>
    <cellStyle name="Followed Hyperlink" xfId="51941" builtinId="9" hidden="1"/>
    <cellStyle name="Followed Hyperlink" xfId="52025" builtinId="9" hidden="1"/>
    <cellStyle name="Followed Hyperlink" xfId="52049" builtinId="9" hidden="1"/>
    <cellStyle name="Followed Hyperlink" xfId="42890" builtinId="9" hidden="1"/>
    <cellStyle name="Followed Hyperlink" xfId="52032" builtinId="9" hidden="1"/>
    <cellStyle name="Followed Hyperlink" xfId="50560" builtinId="9" hidden="1"/>
    <cellStyle name="Followed Hyperlink" xfId="52028" builtinId="9" hidden="1"/>
    <cellStyle name="Followed Hyperlink" xfId="47549" builtinId="9" hidden="1"/>
    <cellStyle name="Followed Hyperlink" xfId="51955" builtinId="9" hidden="1"/>
    <cellStyle name="Followed Hyperlink" xfId="52026" builtinId="9" hidden="1"/>
    <cellStyle name="Followed Hyperlink" xfId="52051" builtinId="9" hidden="1"/>
    <cellStyle name="Followed Hyperlink" xfId="49091" builtinId="9" hidden="1"/>
    <cellStyle name="Followed Hyperlink" xfId="52034" builtinId="9" hidden="1"/>
    <cellStyle name="Followed Hyperlink" xfId="48966" builtinId="9" hidden="1"/>
    <cellStyle name="Followed Hyperlink" xfId="52030" builtinId="9" hidden="1"/>
    <cellStyle name="Followed Hyperlink" xfId="49050" builtinId="9" hidden="1"/>
    <cellStyle name="Followed Hyperlink" xfId="49090" builtinId="9" hidden="1"/>
    <cellStyle name="Followed Hyperlink" xfId="49071" builtinId="9" hidden="1"/>
    <cellStyle name="Followed Hyperlink" xfId="42970" builtinId="9" hidden="1"/>
    <cellStyle name="Followed Hyperlink" xfId="48967" builtinId="9" hidden="1"/>
    <cellStyle name="Followed Hyperlink" xfId="49089" builtinId="9" hidden="1"/>
    <cellStyle name="Followed Hyperlink" xfId="49070" builtinId="9" hidden="1"/>
    <cellStyle name="Followed Hyperlink" xfId="48964" builtinId="9" hidden="1"/>
    <cellStyle name="Followed Hyperlink" xfId="50552" builtinId="9" hidden="1"/>
    <cellStyle name="Followed Hyperlink" xfId="50561" builtinId="9" hidden="1"/>
    <cellStyle name="Followed Hyperlink" xfId="47580" builtinId="9" hidden="1"/>
    <cellStyle name="Followed Hyperlink" xfId="49086" builtinId="9" hidden="1"/>
    <cellStyle name="Followed Hyperlink" xfId="49065" builtinId="9" hidden="1"/>
    <cellStyle name="Followed Hyperlink" xfId="49094" builtinId="9" hidden="1"/>
    <cellStyle name="Followed Hyperlink" xfId="50564" builtinId="9" hidden="1"/>
    <cellStyle name="Followed Hyperlink" xfId="48972" builtinId="9" hidden="1"/>
    <cellStyle name="Followed Hyperlink" xfId="50545" builtinId="9" hidden="1"/>
    <cellStyle name="Followed Hyperlink" xfId="49045" builtinId="9" hidden="1"/>
    <cellStyle name="Followed Hyperlink" xfId="50454" builtinId="9" hidden="1"/>
    <cellStyle name="Followed Hyperlink" xfId="47587" builtinId="9" hidden="1"/>
    <cellStyle name="Followed Hyperlink" xfId="49044" builtinId="9" hidden="1"/>
    <cellStyle name="Followed Hyperlink" xfId="50548" builtinId="9" hidden="1"/>
    <cellStyle name="Followed Hyperlink" xfId="50559" builtinId="9" hidden="1"/>
    <cellStyle name="Followed Hyperlink" xfId="51953" builtinId="9" hidden="1"/>
    <cellStyle name="Followed Hyperlink" xfId="52047" builtinId="9" hidden="1"/>
    <cellStyle name="Followed Hyperlink" xfId="50453" builtinId="9" hidden="1"/>
    <cellStyle name="Followed Hyperlink" xfId="51951" builtinId="9" hidden="1"/>
    <cellStyle name="Followed Hyperlink" xfId="52045" builtinId="9" hidden="1"/>
    <cellStyle name="Followed Hyperlink" xfId="51066" builtinId="9" hidden="1"/>
    <cellStyle name="Followed Hyperlink" xfId="51949" builtinId="9" hidden="1"/>
    <cellStyle name="Followed Hyperlink" xfId="52043" builtinId="9" hidden="1"/>
    <cellStyle name="Followed Hyperlink" xfId="48971" builtinId="9" hidden="1"/>
    <cellStyle name="Followed Hyperlink" xfId="51947" builtinId="9" hidden="1"/>
    <cellStyle name="Followed Hyperlink" xfId="52041" builtinId="9" hidden="1"/>
    <cellStyle name="Followed Hyperlink" xfId="50555" builtinId="9" hidden="1"/>
    <cellStyle name="Followed Hyperlink" xfId="51945" builtinId="9" hidden="1"/>
    <cellStyle name="Followed Hyperlink" xfId="52039" builtinId="9" hidden="1"/>
    <cellStyle name="Followed Hyperlink" xfId="47530" builtinId="9" hidden="1"/>
    <cellStyle name="Followed Hyperlink" xfId="51943" builtinId="9" hidden="1"/>
    <cellStyle name="Followed Hyperlink" xfId="52037" builtinId="9" hidden="1"/>
    <cellStyle name="Followed Hyperlink" xfId="41907" builtinId="9" hidden="1"/>
    <cellStyle name="Followed Hyperlink" xfId="51952" builtinId="9" hidden="1"/>
    <cellStyle name="Followed Hyperlink" xfId="52046" builtinId="9" hidden="1"/>
    <cellStyle name="Followed Hyperlink" xfId="51065" builtinId="9" hidden="1"/>
    <cellStyle name="Followed Hyperlink" xfId="51950" builtinId="9" hidden="1"/>
    <cellStyle name="Followed Hyperlink" xfId="52044" builtinId="9" hidden="1"/>
    <cellStyle name="Followed Hyperlink" xfId="41883" builtinId="9" hidden="1"/>
    <cellStyle name="Followed Hyperlink" xfId="51948" builtinId="9" hidden="1"/>
    <cellStyle name="Followed Hyperlink" xfId="52042" builtinId="9" hidden="1"/>
    <cellStyle name="Followed Hyperlink" xfId="49055" builtinId="9" hidden="1"/>
    <cellStyle name="Followed Hyperlink" xfId="51946" builtinId="9" hidden="1"/>
    <cellStyle name="Followed Hyperlink" xfId="52040" builtinId="9" hidden="1"/>
    <cellStyle name="Followed Hyperlink" xfId="49049" builtinId="9" hidden="1"/>
    <cellStyle name="Followed Hyperlink" xfId="51944" builtinId="9" hidden="1"/>
    <cellStyle name="Followed Hyperlink" xfId="52038" builtinId="9" hidden="1"/>
    <cellStyle name="Followed Hyperlink" xfId="50551" builtinId="9" hidden="1"/>
    <cellStyle name="Followed Hyperlink" xfId="51942" builtinId="9" hidden="1"/>
    <cellStyle name="Followed Hyperlink" xfId="52036" builtinId="9" hidden="1"/>
    <cellStyle name="Followed Hyperlink" xfId="50580"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69" builtinId="9" hidden="1"/>
    <cellStyle name="Followed Hyperlink" xfId="53070" builtinId="9" hidden="1"/>
    <cellStyle name="Followed Hyperlink" xfId="53071" builtinId="9" hidden="1"/>
    <cellStyle name="Followed Hyperlink" xfId="53072" builtinId="9" hidden="1"/>
    <cellStyle name="Followed Hyperlink" xfId="53073" builtinId="9" hidden="1"/>
    <cellStyle name="Followed Hyperlink" xfId="53074" builtinId="9" hidden="1"/>
    <cellStyle name="Followed Hyperlink" xfId="53075"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95" builtinId="9" hidden="1"/>
    <cellStyle name="Followed Hyperlink" xfId="53096"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5" builtinId="9" hidden="1"/>
    <cellStyle name="Followed Hyperlink" xfId="53216"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36"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354" builtinId="9" hidden="1"/>
    <cellStyle name="Followed Hyperlink" xfId="53355"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375" builtinId="9" hidden="1"/>
    <cellStyle name="Followed Hyperlink" xfId="53376"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5" builtinId="9" hidden="1"/>
    <cellStyle name="Followed Hyperlink" xfId="53496"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516"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634" builtinId="9" hidden="1"/>
    <cellStyle name="Followed Hyperlink" xfId="53635"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655" builtinId="9" hidden="1"/>
    <cellStyle name="Followed Hyperlink" xfId="53656"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5" builtinId="9" hidden="1"/>
    <cellStyle name="Followed Hyperlink" xfId="53776"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96"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914" builtinId="9" hidden="1"/>
    <cellStyle name="Followed Hyperlink" xfId="53915"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935" builtinId="9" hidden="1"/>
    <cellStyle name="Followed Hyperlink" xfId="53936"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5" builtinId="9" hidden="1"/>
    <cellStyle name="Followed Hyperlink" xfId="54056"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76"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4194" builtinId="9" hidden="1"/>
    <cellStyle name="Followed Hyperlink" xfId="54195"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4215" builtinId="9" hidden="1"/>
    <cellStyle name="Followed Hyperlink" xfId="54216"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5" builtinId="9" hidden="1"/>
    <cellStyle name="Followed Hyperlink" xfId="54336"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56"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12" builtinId="8"/>
    <cellStyle name="Hyperlink 2" xfId="13"/>
    <cellStyle name="Hyperlink 3" xfId="14"/>
    <cellStyle name="Input" xfId="48" builtinId="20" customBuiltin="1"/>
    <cellStyle name="Linked Cell" xfId="51" builtinId="24" customBuiltin="1"/>
    <cellStyle name="Neutral" xfId="47" builtinId="28" customBuiltin="1"/>
    <cellStyle name="Normal" xfId="0" builtinId="0"/>
    <cellStyle name="Normal 13" xfId="54470"/>
    <cellStyle name="Normal 14" xfId="54467"/>
    <cellStyle name="Normal 2" xfId="15"/>
    <cellStyle name="Normal 2 2" xfId="16"/>
    <cellStyle name="Normal 2 2 2" xfId="605"/>
    <cellStyle name="Normal 2 2 2 2" xfId="1286"/>
    <cellStyle name="Normal 2 2 2 2 2" xfId="54476"/>
    <cellStyle name="Normal 2 2 2 3" xfId="54477"/>
    <cellStyle name="Normal 2 2 3" xfId="54471"/>
    <cellStyle name="Normal 2 3" xfId="17"/>
    <cellStyle name="Normal 2 3 3" xfId="54473"/>
    <cellStyle name="Normal 2 4" xfId="606"/>
    <cellStyle name="Normal 2 4 2" xfId="1287"/>
    <cellStyle name="Normal 3" xfId="18"/>
    <cellStyle name="Normal 3 2" xfId="19"/>
    <cellStyle name="Normal 3 2 2" xfId="20"/>
    <cellStyle name="Normal 3 2 3" xfId="21"/>
    <cellStyle name="Normal 3 2 3 2" xfId="84"/>
    <cellStyle name="Normal 3 3" xfId="22"/>
    <cellStyle name="Normal 3 3 2" xfId="85"/>
    <cellStyle name="Normal 3 3 2 2" xfId="101"/>
    <cellStyle name="Normal 3 3 2 2 2" xfId="765"/>
    <cellStyle name="Normal 3 3 2 3" xfId="108"/>
    <cellStyle name="Normal 3 3 2 3 2" xfId="776"/>
    <cellStyle name="Normal 3 3 2 4" xfId="754"/>
    <cellStyle name="Normal 3 3 3" xfId="99"/>
    <cellStyle name="Normal 3 3 3 2" xfId="759"/>
    <cellStyle name="Normal 3 3 4" xfId="103"/>
    <cellStyle name="Normal 3 3 4 2" xfId="770"/>
    <cellStyle name="Normal 3 3 5" xfId="117"/>
    <cellStyle name="Normal 3 3 5 2" xfId="797"/>
    <cellStyle name="Normal 3 3 6" xfId="748"/>
    <cellStyle name="Normal 3 3 7" xfId="661"/>
    <cellStyle name="Normal 3 4" xfId="23"/>
    <cellStyle name="Normal 3 4 2" xfId="100"/>
    <cellStyle name="Normal 3 4 2 2" xfId="762"/>
    <cellStyle name="Normal 3 4 3" xfId="105"/>
    <cellStyle name="Normal 3 4 3 2" xfId="773"/>
    <cellStyle name="Normal 3 4 4" xfId="121"/>
    <cellStyle name="Normal 3 4 5" xfId="751"/>
    <cellStyle name="Normal 3 4 6" xfId="97"/>
    <cellStyle name="Normal 3 5" xfId="98"/>
    <cellStyle name="Normal 4" xfId="24"/>
    <cellStyle name="Normal 4 2" xfId="25"/>
    <cellStyle name="Normal 4 3" xfId="26"/>
    <cellStyle name="Normal 4 3 2" xfId="87"/>
    <cellStyle name="Normal 4 3 2 2" xfId="766"/>
    <cellStyle name="Normal 4 3 3" xfId="109"/>
    <cellStyle name="Normal 4 3 3 2" xfId="777"/>
    <cellStyle name="Normal 4 3 4" xfId="118"/>
    <cellStyle name="Normal 4 3 4 2" xfId="798"/>
    <cellStyle name="Normal 4 3 5" xfId="755"/>
    <cellStyle name="Normal 4 3 6" xfId="662"/>
    <cellStyle name="Normal 4 4" xfId="27"/>
    <cellStyle name="Normal 4 4 2" xfId="88"/>
    <cellStyle name="Normal 4 4 2 2" xfId="803"/>
    <cellStyle name="Normal 4 4 3" xfId="760"/>
    <cellStyle name="Normal 4 4 4" xfId="675"/>
    <cellStyle name="Normal 4 5" xfId="86"/>
    <cellStyle name="Normal 4 5 2" xfId="771"/>
    <cellStyle name="Normal 4 6" xfId="114"/>
    <cellStyle name="Normal 4 6 2" xfId="794"/>
    <cellStyle name="Normal 4 7" xfId="749"/>
    <cellStyle name="Normal 4 8" xfId="622"/>
    <cellStyle name="Normal 5" xfId="28"/>
    <cellStyle name="Normal 5 2" xfId="29"/>
    <cellStyle name="Normal 5 2 2" xfId="89"/>
    <cellStyle name="Normal 5 2 3" xfId="663"/>
    <cellStyle name="Normal 5 3" xfId="30"/>
    <cellStyle name="Normal 6" xfId="31"/>
    <cellStyle name="Normal 6 2" xfId="32"/>
    <cellStyle name="Normal 6 2 2" xfId="91"/>
    <cellStyle name="Normal 6 2 3" xfId="664"/>
    <cellStyle name="Normal 6 3" xfId="33"/>
    <cellStyle name="Normal 6 3 2" xfId="92"/>
    <cellStyle name="Normal 6 3 3" xfId="674"/>
    <cellStyle name="Normal 6 4" xfId="90"/>
    <cellStyle name="Normal 6 5" xfId="623"/>
    <cellStyle name="Normal 7" xfId="34"/>
    <cellStyle name="Normal 7 2" xfId="35"/>
    <cellStyle name="Normal 7 2 2" xfId="94"/>
    <cellStyle name="Normal 7 2 2 2" xfId="767"/>
    <cellStyle name="Normal 7 2 3" xfId="110"/>
    <cellStyle name="Normal 7 2 3 2" xfId="778"/>
    <cellStyle name="Normal 7 2 4" xfId="119"/>
    <cellStyle name="Normal 7 2 4 2" xfId="799"/>
    <cellStyle name="Normal 7 2 5" xfId="756"/>
    <cellStyle name="Normal 7 2 6" xfId="667"/>
    <cellStyle name="Normal 7 3" xfId="93"/>
    <cellStyle name="Normal 7 3 2" xfId="761"/>
    <cellStyle name="Normal 7 4" xfId="104"/>
    <cellStyle name="Normal 7 4 2" xfId="772"/>
    <cellStyle name="Normal 7 5" xfId="115"/>
    <cellStyle name="Normal 7 5 2" xfId="795"/>
    <cellStyle name="Normal 7 6" xfId="750"/>
    <cellStyle name="Normal 7 7" xfId="624"/>
    <cellStyle name="Normal 9" xfId="36"/>
    <cellStyle name="Note 2" xfId="37"/>
    <cellStyle name="Note 2 2" xfId="95"/>
    <cellStyle name="Note 2 3" xfId="668"/>
    <cellStyle name="Output" xfId="49" builtinId="21" customBuiltin="1"/>
    <cellStyle name="Percent" xfId="54475" builtinId="5"/>
    <cellStyle name="Percent 2" xfId="38"/>
    <cellStyle name="Percent 2 4" xfId="54472"/>
    <cellStyle name="Percent 3" xfId="39"/>
    <cellStyle name="Title" xfId="40" builtinId="15" customBuiltin="1"/>
    <cellStyle name="Total" xfId="55" builtinId="25" customBuiltin="1"/>
    <cellStyle name="Warning Text" xfId="53" builtinId="11" customBuiltin="1"/>
  </cellStyles>
  <dxfs count="8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fill>
        <patternFill>
          <bgColor rgb="FFFFFFCC"/>
        </patternFill>
      </fill>
    </dxf>
    <dxf>
      <font>
        <color rgb="FF9C0006"/>
      </font>
      <fill>
        <patternFill>
          <bgColor rgb="FFFFC7CE"/>
        </patternFill>
      </fill>
    </dxf>
    <dxf>
      <font>
        <color rgb="FF006100"/>
      </font>
      <fill>
        <patternFill>
          <bgColor rgb="FFC6EFCE"/>
        </patternFill>
      </fill>
    </dxf>
    <dxf>
      <font>
        <color theme="5"/>
      </font>
      <fill>
        <patternFill>
          <bgColor theme="5" tint="0.79998168889431442"/>
        </patternFill>
      </fill>
    </dxf>
    <dxf>
      <font>
        <b/>
        <i val="0"/>
      </font>
      <fill>
        <patternFill>
          <bgColor rgb="FFFF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fill>
        <patternFill>
          <bgColor rgb="FFFFFFCC"/>
        </patternFill>
      </fill>
    </dxf>
    <dxf>
      <font>
        <b/>
        <i val="0"/>
      </font>
      <fill>
        <patternFill>
          <bgColor rgb="FFFFFFCC"/>
        </patternFill>
      </fill>
    </dxf>
    <dxf>
      <font>
        <b/>
        <i val="0"/>
      </font>
      <fill>
        <patternFill>
          <bgColor rgb="FFFF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fill>
        <patternFill>
          <bgColor rgb="FFFFFFCC"/>
        </patternFill>
      </fill>
    </dxf>
    <dxf>
      <font>
        <color rgb="FF9C0006"/>
      </font>
      <fill>
        <patternFill>
          <bgColor rgb="FFFFC7CE"/>
        </patternFill>
      </fill>
    </dxf>
    <dxf>
      <font>
        <color rgb="FF006100"/>
      </font>
      <fill>
        <patternFill>
          <bgColor rgb="FFC6EFCE"/>
        </patternFill>
      </fill>
    </dxf>
    <dxf>
      <font>
        <b/>
        <i val="0"/>
      </font>
      <fill>
        <patternFill>
          <bgColor rgb="FFFF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e-Admin/Core%20Pod%204.2/3040688001_Investigational%20Drug%20Services%20(IDS)/Transactional%20Reports%20(GL)/FY%202019/Drug%20Procurement/April%202019_Drug%20Report%20_McKes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e%20Pod%202/3042048000_Health%20Service%20Research%20Core/Billing%20Agreement%20Information/VU%20Agreements/FY2017_HSR_April%202017-June%202017/FY2017_HSR_Actual_04.2017-06.2017_ES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re_admin$:Core%20Pod%206:3043338035_Lipid%20Measurements:Business%20Plans%20&amp;%20Rates:FY%202017:3043338035_Lipid%20Core_Rate%20Workbook_FY%202017_Draft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ools%20-%20New%20Core%20Workbook_Revised%202019.0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M"/>
    </sheetNames>
    <sheetDataSet>
      <sheetData sheetId="0">
        <row r="2">
          <cell r="A2">
            <v>60808</v>
          </cell>
          <cell r="B2" t="str">
            <v>VUMC NA IP VUH GPO</v>
          </cell>
          <cell r="C2">
            <v>2121622</v>
          </cell>
          <cell r="D2" t="str">
            <v>WATER INJ SDV PLS 50ML FRE 25</v>
          </cell>
          <cell r="E2" t="str">
            <v>WATER FOR INJECTION,STERILE</v>
          </cell>
          <cell r="F2">
            <v>0</v>
          </cell>
          <cell r="G2">
            <v>7127016816</v>
          </cell>
          <cell r="H2" t="str">
            <v>04/02/19</v>
          </cell>
          <cell r="I2" t="str">
            <v>IDS 040119 00</v>
          </cell>
          <cell r="J2">
            <v>63323018550</v>
          </cell>
          <cell r="K2">
            <v>1</v>
          </cell>
          <cell r="L2">
            <v>1</v>
          </cell>
          <cell r="M2">
            <v>0</v>
          </cell>
          <cell r="N2">
            <v>1</v>
          </cell>
          <cell r="O2" t="str">
            <v>CT</v>
          </cell>
          <cell r="P2">
            <v>137.62</v>
          </cell>
          <cell r="Q2">
            <v>137.62</v>
          </cell>
          <cell r="R2"/>
          <cell r="S2"/>
          <cell r="T2" t="str">
            <v>N</v>
          </cell>
          <cell r="U2" t="str">
            <v>4/2/2019</v>
          </cell>
          <cell r="V2" t="str">
            <v>ADMCLTUN</v>
          </cell>
          <cell r="W2" t="str">
            <v>4/1/2019 5:21:07 AM</v>
          </cell>
          <cell r="X2" t="str">
            <v>ADMCLTUN</v>
          </cell>
          <cell r="Y2" t="str">
            <v>4/1/2019 5:24:08 AM</v>
          </cell>
          <cell r="Z2" t="str">
            <v>ADMCLTUN</v>
          </cell>
          <cell r="AA2" t="str">
            <v>4/1/2019 5:23:40 AM</v>
          </cell>
          <cell r="AB2" t="str">
            <v>External</v>
          </cell>
          <cell r="AC2" t="str">
            <v>4/2/2019 9:05:40 AM</v>
          </cell>
          <cell r="AD2" t="str">
            <v>FR0185-50</v>
          </cell>
        </row>
        <row r="3">
          <cell r="A3">
            <v>60808</v>
          </cell>
          <cell r="B3" t="str">
            <v>VUMC NA IP VUH GPO</v>
          </cell>
          <cell r="C3">
            <v>3215258</v>
          </cell>
          <cell r="D3" t="str">
            <v>BUPROPIO XL TB 150MG WAT 90@</v>
          </cell>
          <cell r="E3" t="str">
            <v>BUPROPION HCL</v>
          </cell>
          <cell r="F3">
            <v>0</v>
          </cell>
          <cell r="G3">
            <v>7127671791</v>
          </cell>
          <cell r="H3" t="str">
            <v>04/05/19</v>
          </cell>
          <cell r="I3" t="str">
            <v>IDS 040419MC 00</v>
          </cell>
          <cell r="J3">
            <v>591333119</v>
          </cell>
          <cell r="K3">
            <v>15</v>
          </cell>
          <cell r="L3">
            <v>15</v>
          </cell>
          <cell r="M3">
            <v>0</v>
          </cell>
          <cell r="N3">
            <v>15</v>
          </cell>
          <cell r="O3" t="str">
            <v>EA</v>
          </cell>
          <cell r="P3">
            <v>27.91</v>
          </cell>
          <cell r="Q3">
            <v>418.65</v>
          </cell>
          <cell r="R3"/>
          <cell r="S3"/>
          <cell r="T3" t="str">
            <v>N</v>
          </cell>
          <cell r="U3" t="str">
            <v>4/5/2019</v>
          </cell>
          <cell r="V3" t="str">
            <v>ADMCLTUN</v>
          </cell>
          <cell r="W3" t="str">
            <v>4/4/2019 5:54:21 AM</v>
          </cell>
          <cell r="X3" t="str">
            <v>ADMCLTUN</v>
          </cell>
          <cell r="Y3" t="str">
            <v>4/4/2019 5:55:07 AM</v>
          </cell>
          <cell r="Z3" t="str">
            <v>ADMCLTUN</v>
          </cell>
          <cell r="AA3" t="str">
            <v>4/4/2019 5:54:30 AM</v>
          </cell>
          <cell r="AB3" t="str">
            <v>External</v>
          </cell>
          <cell r="AC3" t="str">
            <v>4/5/2019 10:47:06 AM</v>
          </cell>
          <cell r="AD3" t="str">
            <v>AC3331-19</v>
          </cell>
        </row>
        <row r="4">
          <cell r="A4">
            <v>60808</v>
          </cell>
          <cell r="B4" t="str">
            <v>VUMC NA IP VUH GPO</v>
          </cell>
          <cell r="C4">
            <v>2011195</v>
          </cell>
          <cell r="D4" t="str">
            <v>ACETYLCYS INJ 6GM/30ML PER 4@</v>
          </cell>
          <cell r="E4" t="str">
            <v>ACETYLCYSTEINE</v>
          </cell>
          <cell r="F4">
            <v>0</v>
          </cell>
          <cell r="G4">
            <v>7128041450</v>
          </cell>
          <cell r="H4" t="str">
            <v>04/08/19</v>
          </cell>
          <cell r="I4" t="str">
            <v>IDS 040519 00</v>
          </cell>
          <cell r="J4">
            <v>574080530</v>
          </cell>
          <cell r="K4">
            <v>12</v>
          </cell>
          <cell r="L4">
            <v>12</v>
          </cell>
          <cell r="M4">
            <v>0</v>
          </cell>
          <cell r="N4">
            <v>12</v>
          </cell>
          <cell r="O4" t="str">
            <v>CT</v>
          </cell>
          <cell r="P4">
            <v>252.34</v>
          </cell>
          <cell r="Q4">
            <v>3028.08</v>
          </cell>
          <cell r="R4"/>
          <cell r="S4"/>
          <cell r="T4" t="str">
            <v>N</v>
          </cell>
          <cell r="U4" t="str">
            <v>4/8/2019</v>
          </cell>
          <cell r="V4" t="str">
            <v>ADMCLTUN</v>
          </cell>
          <cell r="W4" t="str">
            <v>4/5/2019 11:21:18 AM</v>
          </cell>
          <cell r="X4" t="str">
            <v>ADMCLTUN</v>
          </cell>
          <cell r="Y4" t="str">
            <v>4/5/2019 11:22:08 AM</v>
          </cell>
          <cell r="Z4" t="str">
            <v>ADMCLTUN</v>
          </cell>
          <cell r="AA4" t="str">
            <v>4/5/2019 11:21:49 AM</v>
          </cell>
          <cell r="AB4" t="str">
            <v>External</v>
          </cell>
          <cell r="AC4" t="str">
            <v>4/10/2019 10:11:37 AM</v>
          </cell>
          <cell r="AD4" t="str">
            <v>PE0805-30</v>
          </cell>
        </row>
        <row r="5">
          <cell r="A5">
            <v>60808</v>
          </cell>
          <cell r="B5" t="str">
            <v>VUMC NA IP VUH GPO</v>
          </cell>
          <cell r="C5">
            <v>2409043</v>
          </cell>
          <cell r="D5" t="str">
            <v>ACETYLCYS INJ 6GM/30ML SAGE 4</v>
          </cell>
          <cell r="E5" t="str">
            <v>ACETYLCYSTEINE</v>
          </cell>
          <cell r="F5">
            <v>0</v>
          </cell>
          <cell r="G5">
            <v>7128041451</v>
          </cell>
          <cell r="H5" t="str">
            <v>04/08/19</v>
          </cell>
          <cell r="I5" t="str">
            <v>IDS 040519MC 00</v>
          </cell>
          <cell r="J5">
            <v>25021081230</v>
          </cell>
          <cell r="K5">
            <v>8</v>
          </cell>
          <cell r="L5">
            <v>8</v>
          </cell>
          <cell r="M5">
            <v>0</v>
          </cell>
          <cell r="N5">
            <v>8</v>
          </cell>
          <cell r="O5" t="str">
            <v>CT</v>
          </cell>
          <cell r="P5">
            <v>221.5</v>
          </cell>
          <cell r="Q5">
            <v>1772</v>
          </cell>
          <cell r="R5"/>
          <cell r="S5"/>
          <cell r="T5" t="str">
            <v>N</v>
          </cell>
          <cell r="U5" t="str">
            <v>4/8/2019</v>
          </cell>
          <cell r="V5" t="str">
            <v>ADMCLTUN</v>
          </cell>
          <cell r="W5" t="str">
            <v>4/5/2019 11:37:13 AM</v>
          </cell>
          <cell r="X5" t="str">
            <v>ADMCLTUN</v>
          </cell>
          <cell r="Y5" t="str">
            <v>4/5/2019 11:38:07 AM</v>
          </cell>
          <cell r="Z5" t="str">
            <v>ADMCLTUN</v>
          </cell>
          <cell r="AA5" t="str">
            <v>4/5/2019 11:37:26 AM</v>
          </cell>
          <cell r="AB5" t="str">
            <v>External</v>
          </cell>
          <cell r="AC5" t="str">
            <v>4/10/2019 10:11:36 AM</v>
          </cell>
          <cell r="AD5" t="str">
            <v>SA0812-30</v>
          </cell>
        </row>
        <row r="6">
          <cell r="A6">
            <v>60808</v>
          </cell>
          <cell r="B6" t="str">
            <v>VUMC NA IP VUH GPO</v>
          </cell>
          <cell r="C6">
            <v>3663801</v>
          </cell>
          <cell r="D6" t="str">
            <v>ATOMOXETINE HCI CP 10MG TEV30@</v>
          </cell>
          <cell r="E6" t="str">
            <v>ATOMOXETINE HCL</v>
          </cell>
          <cell r="F6">
            <v>0</v>
          </cell>
          <cell r="G6">
            <v>7128311041</v>
          </cell>
          <cell r="H6" t="str">
            <v>04/09/19</v>
          </cell>
          <cell r="I6" t="str">
            <v>IDS 040819 00</v>
          </cell>
          <cell r="J6">
            <v>93354256</v>
          </cell>
          <cell r="K6">
            <v>10</v>
          </cell>
          <cell r="L6">
            <v>10</v>
          </cell>
          <cell r="M6">
            <v>0</v>
          </cell>
          <cell r="N6">
            <v>10</v>
          </cell>
          <cell r="O6" t="str">
            <v>EA</v>
          </cell>
          <cell r="P6">
            <v>103.77</v>
          </cell>
          <cell r="Q6">
            <v>1037.7</v>
          </cell>
          <cell r="R6"/>
          <cell r="S6"/>
          <cell r="T6" t="str">
            <v>N</v>
          </cell>
          <cell r="U6" t="str">
            <v>4/9/2019</v>
          </cell>
          <cell r="V6" t="str">
            <v>ADMCLTUN</v>
          </cell>
          <cell r="W6" t="str">
            <v>4/8/2019 4:56:04 AM</v>
          </cell>
          <cell r="X6" t="str">
            <v>ADMCLTUN</v>
          </cell>
          <cell r="Y6" t="str">
            <v>4/8/2019 4:58:19 AM</v>
          </cell>
          <cell r="Z6" t="str">
            <v>ADMCLTUN</v>
          </cell>
          <cell r="AA6" t="str">
            <v>4/8/2019 4:57:30 AM</v>
          </cell>
          <cell r="AB6" t="str">
            <v>External</v>
          </cell>
          <cell r="AC6" t="str">
            <v>4/10/2019 10:11:36 AM</v>
          </cell>
          <cell r="AD6" t="str">
            <v>TE3542-56</v>
          </cell>
        </row>
        <row r="7">
          <cell r="A7">
            <v>60808</v>
          </cell>
          <cell r="B7" t="str">
            <v>VUMC NA IP VUH GPO</v>
          </cell>
          <cell r="C7">
            <v>3476595</v>
          </cell>
          <cell r="D7" t="str">
            <v>AMLODIPINE TAB 10MG EPIC 90@</v>
          </cell>
          <cell r="E7" t="str">
            <v>AMLODIPINE BESYLATE</v>
          </cell>
          <cell r="F7">
            <v>0</v>
          </cell>
          <cell r="G7">
            <v>7128311042</v>
          </cell>
          <cell r="H7" t="str">
            <v>04/09/19</v>
          </cell>
          <cell r="I7" t="str">
            <v>IDS 040819MC 00</v>
          </cell>
          <cell r="J7">
            <v>42806005709</v>
          </cell>
          <cell r="K7">
            <v>5</v>
          </cell>
          <cell r="L7">
            <v>5</v>
          </cell>
          <cell r="M7">
            <v>0</v>
          </cell>
          <cell r="N7">
            <v>5</v>
          </cell>
          <cell r="O7" t="str">
            <v>EA</v>
          </cell>
          <cell r="P7">
            <v>1.82</v>
          </cell>
          <cell r="Q7">
            <v>9.1</v>
          </cell>
          <cell r="R7"/>
          <cell r="S7"/>
          <cell r="T7" t="str">
            <v>N</v>
          </cell>
          <cell r="U7" t="str">
            <v>4/9/2019</v>
          </cell>
          <cell r="V7" t="str">
            <v>ADMCLTUN</v>
          </cell>
          <cell r="W7" t="str">
            <v>4/8/2019 4:58:12 AM</v>
          </cell>
          <cell r="X7" t="str">
            <v>ADMCLTUN</v>
          </cell>
          <cell r="Y7" t="str">
            <v>4/8/2019 5:01:14 AM</v>
          </cell>
          <cell r="Z7" t="str">
            <v>ADMCLTUN</v>
          </cell>
          <cell r="AA7" t="str">
            <v>4/8/2019 5:00:10 AM</v>
          </cell>
          <cell r="AB7" t="str">
            <v>External</v>
          </cell>
          <cell r="AC7" t="str">
            <v>4/10/2019 10:11:35 AM</v>
          </cell>
          <cell r="AD7" t="str">
            <v>EP057-09</v>
          </cell>
        </row>
        <row r="8">
          <cell r="A8">
            <v>60808</v>
          </cell>
          <cell r="B8" t="str">
            <v>VUMC NA IP VUH GPO</v>
          </cell>
          <cell r="C8">
            <v>2056091</v>
          </cell>
          <cell r="D8" t="str">
            <v>SOD CHL SDV 0.9% 2ML WEST 25</v>
          </cell>
          <cell r="E8" t="str">
            <v>0.9 % SODIUM CHLORIDE</v>
          </cell>
          <cell r="F8">
            <v>0</v>
          </cell>
          <cell r="G8">
            <v>7129588683</v>
          </cell>
          <cell r="H8" t="str">
            <v>04/16/19</v>
          </cell>
          <cell r="I8" t="str">
            <v>IDS 041519 00</v>
          </cell>
          <cell r="J8">
            <v>641049725</v>
          </cell>
          <cell r="K8">
            <v>20</v>
          </cell>
          <cell r="L8">
            <v>20</v>
          </cell>
          <cell r="M8">
            <v>0</v>
          </cell>
          <cell r="N8">
            <v>20</v>
          </cell>
          <cell r="O8" t="str">
            <v>CT</v>
          </cell>
          <cell r="P8">
            <v>19.63</v>
          </cell>
          <cell r="Q8">
            <v>392.6</v>
          </cell>
          <cell r="R8"/>
          <cell r="S8"/>
          <cell r="T8" t="str">
            <v>N</v>
          </cell>
          <cell r="U8" t="str">
            <v>4/16/2019</v>
          </cell>
          <cell r="V8" t="str">
            <v>ADMCLTUN</v>
          </cell>
          <cell r="W8" t="str">
            <v>4/15/2019 6:55:14 AM</v>
          </cell>
          <cell r="X8" t="str">
            <v>ADMCLTUN</v>
          </cell>
          <cell r="Y8" t="str">
            <v>4/15/2019 6:56:16 AM</v>
          </cell>
          <cell r="Z8" t="str">
            <v>ADMCLTUN</v>
          </cell>
          <cell r="AA8" t="str">
            <v>4/15/2019 6:55:31 AM</v>
          </cell>
          <cell r="AB8" t="str">
            <v>External</v>
          </cell>
          <cell r="AC8" t="str">
            <v>4/16/2019 11:44:50 AM</v>
          </cell>
          <cell r="AD8" t="str">
            <v>WE0497-25</v>
          </cell>
        </row>
        <row r="9">
          <cell r="A9">
            <v>60808</v>
          </cell>
          <cell r="B9" t="str">
            <v>VUMC NA IP VUH GPO</v>
          </cell>
          <cell r="C9">
            <v>2156545</v>
          </cell>
          <cell r="D9" t="str">
            <v>ESCITALOP TAB 10MG TEV 100@</v>
          </cell>
          <cell r="E9" t="str">
            <v>ESCITALOPRAM OXALATE</v>
          </cell>
          <cell r="F9">
            <v>0</v>
          </cell>
          <cell r="G9">
            <v>7129805181</v>
          </cell>
          <cell r="H9" t="str">
            <v>04/17/19</v>
          </cell>
          <cell r="I9" t="str">
            <v>IDS 041619 00</v>
          </cell>
          <cell r="J9">
            <v>93585101</v>
          </cell>
          <cell r="K9">
            <v>4</v>
          </cell>
          <cell r="L9">
            <v>4</v>
          </cell>
          <cell r="M9">
            <v>0</v>
          </cell>
          <cell r="N9">
            <v>4</v>
          </cell>
          <cell r="O9" t="str">
            <v>EA</v>
          </cell>
          <cell r="P9">
            <v>7.33</v>
          </cell>
          <cell r="Q9">
            <v>29.32</v>
          </cell>
          <cell r="R9"/>
          <cell r="S9"/>
          <cell r="T9" t="str">
            <v>N</v>
          </cell>
          <cell r="U9" t="str">
            <v>4/17/2019</v>
          </cell>
          <cell r="V9" t="str">
            <v>ADMCLTUN</v>
          </cell>
          <cell r="W9" t="str">
            <v>4/16/2019 7:50:24 AM</v>
          </cell>
          <cell r="X9" t="str">
            <v>ADMCLTUN</v>
          </cell>
          <cell r="Y9" t="str">
            <v>4/16/2019 7:51:11 AM</v>
          </cell>
          <cell r="Z9" t="str">
            <v>ADMCLTUN</v>
          </cell>
          <cell r="AA9" t="str">
            <v>4/16/2019 7:50:52 AM</v>
          </cell>
          <cell r="AB9"/>
          <cell r="AC9"/>
          <cell r="AD9" t="str">
            <v>TE5851-01</v>
          </cell>
        </row>
        <row r="10">
          <cell r="A10">
            <v>60808</v>
          </cell>
          <cell r="B10" t="str">
            <v>VUMC NA IP VUH GPO</v>
          </cell>
          <cell r="C10">
            <v>1131093</v>
          </cell>
          <cell r="D10" t="str">
            <v>NALOX LL SYR 1MG/ML 2ML IMS10</v>
          </cell>
          <cell r="E10" t="str">
            <v>NALOXONE HCL</v>
          </cell>
          <cell r="F10">
            <v>0</v>
          </cell>
          <cell r="G10">
            <v>7130044457</v>
          </cell>
          <cell r="H10" t="str">
            <v>04/18/19</v>
          </cell>
          <cell r="I10" t="str">
            <v>IDS 041719 00</v>
          </cell>
          <cell r="J10">
            <v>76329336901</v>
          </cell>
          <cell r="K10">
            <v>2</v>
          </cell>
          <cell r="L10">
            <v>2</v>
          </cell>
          <cell r="M10">
            <v>0</v>
          </cell>
          <cell r="N10">
            <v>2</v>
          </cell>
          <cell r="O10" t="str">
            <v>CT</v>
          </cell>
          <cell r="P10">
            <v>277.58</v>
          </cell>
          <cell r="Q10">
            <v>555.16</v>
          </cell>
          <cell r="R10"/>
          <cell r="S10"/>
          <cell r="T10" t="str">
            <v>N</v>
          </cell>
          <cell r="U10" t="str">
            <v>4/18/2019</v>
          </cell>
          <cell r="V10"/>
          <cell r="W10"/>
          <cell r="X10"/>
          <cell r="Y10"/>
          <cell r="Z10"/>
          <cell r="AA10"/>
          <cell r="AB10"/>
          <cell r="AC10"/>
          <cell r="AD10" t="str">
            <v>IN3369-10</v>
          </cell>
        </row>
        <row r="11">
          <cell r="A11">
            <v>60808</v>
          </cell>
          <cell r="B11" t="str">
            <v>VUMC NA IP VUH GPO</v>
          </cell>
          <cell r="C11">
            <v>1245745</v>
          </cell>
          <cell r="D11" t="str">
            <v>SOD CHL SD 0.9% 10ML PF FRE 25</v>
          </cell>
          <cell r="E11" t="str">
            <v>0.9 % SODIUM CHLORIDE</v>
          </cell>
          <cell r="F11">
            <v>0</v>
          </cell>
          <cell r="G11">
            <v>7130044459</v>
          </cell>
          <cell r="H11" t="str">
            <v>04/18/19</v>
          </cell>
          <cell r="I11" t="str">
            <v>IDS 041719B 00</v>
          </cell>
          <cell r="J11">
            <v>63323018610</v>
          </cell>
          <cell r="K11">
            <v>1</v>
          </cell>
          <cell r="L11">
            <v>1</v>
          </cell>
          <cell r="M11">
            <v>0</v>
          </cell>
          <cell r="N11">
            <v>1</v>
          </cell>
          <cell r="O11" t="str">
            <v>CT</v>
          </cell>
          <cell r="P11">
            <v>9.35</v>
          </cell>
          <cell r="Q11">
            <v>9.35</v>
          </cell>
          <cell r="R11"/>
          <cell r="S11"/>
          <cell r="T11" t="str">
            <v>N</v>
          </cell>
          <cell r="U11" t="str">
            <v>4/18/2019</v>
          </cell>
          <cell r="V11"/>
          <cell r="W11"/>
          <cell r="X11"/>
          <cell r="Y11"/>
          <cell r="Z11"/>
          <cell r="AA11"/>
          <cell r="AB11"/>
          <cell r="AC11"/>
          <cell r="AD11" t="str">
            <v>FR0557-05</v>
          </cell>
        </row>
        <row r="12">
          <cell r="A12">
            <v>60808</v>
          </cell>
          <cell r="B12" t="str">
            <v>VUMC NA IP VUH GPO</v>
          </cell>
          <cell r="C12">
            <v>1759414</v>
          </cell>
          <cell r="D12" t="str">
            <v>DEXTR SOL 20% 500ML/1MML HW 12</v>
          </cell>
          <cell r="E12" t="str">
            <v>DEXTROSE 20 % IN WATER</v>
          </cell>
          <cell r="F12">
            <v>0</v>
          </cell>
          <cell r="G12">
            <v>7130044459</v>
          </cell>
          <cell r="H12" t="str">
            <v>04/18/19</v>
          </cell>
          <cell r="I12" t="str">
            <v>IDS 041719B 00</v>
          </cell>
          <cell r="J12">
            <v>409793519</v>
          </cell>
          <cell r="K12">
            <v>2</v>
          </cell>
          <cell r="L12">
            <v>2</v>
          </cell>
          <cell r="M12">
            <v>0</v>
          </cell>
          <cell r="N12">
            <v>2</v>
          </cell>
          <cell r="O12" t="str">
            <v>CS</v>
          </cell>
          <cell r="P12">
            <v>61.91</v>
          </cell>
          <cell r="Q12">
            <v>123.82</v>
          </cell>
          <cell r="R12"/>
          <cell r="S12"/>
          <cell r="T12" t="str">
            <v>N</v>
          </cell>
          <cell r="U12" t="str">
            <v>4/18/2019</v>
          </cell>
          <cell r="V12"/>
          <cell r="W12"/>
          <cell r="X12"/>
          <cell r="Y12"/>
          <cell r="Z12"/>
          <cell r="AA12"/>
          <cell r="AB12"/>
          <cell r="AC12"/>
          <cell r="AD12" t="str">
            <v>HO793519</v>
          </cell>
        </row>
        <row r="13">
          <cell r="A13">
            <v>60808</v>
          </cell>
          <cell r="B13" t="str">
            <v>VUMC NA IP VUH GPO</v>
          </cell>
          <cell r="C13">
            <v>2718179</v>
          </cell>
          <cell r="D13" t="str">
            <v>WATER INJ FTV 50ML HW 25</v>
          </cell>
          <cell r="E13" t="str">
            <v>WATER FOR INJECTION,STERILE</v>
          </cell>
          <cell r="F13">
            <v>0</v>
          </cell>
          <cell r="G13">
            <v>7130044459</v>
          </cell>
          <cell r="H13" t="str">
            <v>04/18/19</v>
          </cell>
          <cell r="I13" t="str">
            <v>IDS 041719B 00</v>
          </cell>
          <cell r="J13">
            <v>409488750</v>
          </cell>
          <cell r="K13">
            <v>1</v>
          </cell>
          <cell r="L13">
            <v>1</v>
          </cell>
          <cell r="M13">
            <v>0</v>
          </cell>
          <cell r="N13">
            <v>1</v>
          </cell>
          <cell r="O13" t="str">
            <v>CT</v>
          </cell>
          <cell r="P13">
            <v>49.07</v>
          </cell>
          <cell r="Q13">
            <v>49.07</v>
          </cell>
          <cell r="R13"/>
          <cell r="S13"/>
          <cell r="T13" t="str">
            <v>N</v>
          </cell>
          <cell r="U13" t="str">
            <v>4/18/2019</v>
          </cell>
          <cell r="V13"/>
          <cell r="W13"/>
          <cell r="X13"/>
          <cell r="Y13"/>
          <cell r="Z13"/>
          <cell r="AA13"/>
          <cell r="AB13"/>
          <cell r="AC13"/>
          <cell r="AD13" t="str">
            <v>PF488750</v>
          </cell>
        </row>
        <row r="14">
          <cell r="A14">
            <v>60808</v>
          </cell>
          <cell r="B14" t="str">
            <v>VUMC NA IP VUH GPO</v>
          </cell>
          <cell r="C14">
            <v>1766971</v>
          </cell>
          <cell r="D14" t="str">
            <v>SOD CHL SOL0.9% 250ML ICU CS24</v>
          </cell>
          <cell r="E14" t="str">
            <v>0.9 % SODIUM CHLORIDE</v>
          </cell>
          <cell r="F14">
            <v>0</v>
          </cell>
          <cell r="G14">
            <v>7131471711</v>
          </cell>
          <cell r="H14" t="str">
            <v>04/26/19</v>
          </cell>
          <cell r="I14" t="str">
            <v>IDS 042519 00</v>
          </cell>
          <cell r="J14">
            <v>409798302</v>
          </cell>
          <cell r="K14">
            <v>1</v>
          </cell>
          <cell r="L14">
            <v>1</v>
          </cell>
          <cell r="M14">
            <v>0</v>
          </cell>
          <cell r="N14">
            <v>1</v>
          </cell>
          <cell r="O14" t="str">
            <v>CS</v>
          </cell>
          <cell r="P14">
            <v>70.66</v>
          </cell>
          <cell r="Q14">
            <v>70.66</v>
          </cell>
          <cell r="R14"/>
          <cell r="S14"/>
          <cell r="T14" t="str">
            <v>N</v>
          </cell>
          <cell r="U14" t="str">
            <v>4/26/2019</v>
          </cell>
          <cell r="V14" t="str">
            <v>ADMCLTUN</v>
          </cell>
          <cell r="W14" t="str">
            <v>4/25/2019 9:44:01 AM</v>
          </cell>
          <cell r="X14" t="str">
            <v>ADMCLTUN</v>
          </cell>
          <cell r="Y14" t="str">
            <v>4/25/2019 9:45:28 AM</v>
          </cell>
          <cell r="Z14" t="str">
            <v>ADMCLTUN</v>
          </cell>
          <cell r="AA14" t="str">
            <v>4/25/2019 9:44:22 AM</v>
          </cell>
          <cell r="AB14" t="str">
            <v>External</v>
          </cell>
          <cell r="AC14" t="str">
            <v>4/26/2019 12:21:54 PM</v>
          </cell>
          <cell r="AD14" t="str">
            <v>HO798302</v>
          </cell>
        </row>
        <row r="15">
          <cell r="A15">
            <v>61130</v>
          </cell>
          <cell r="B15" t="str">
            <v>VUMC NA CL TVC ONC GPO</v>
          </cell>
          <cell r="C15">
            <v>3413648</v>
          </cell>
          <cell r="D15" t="str">
            <v>MPB OPDIVO VIAL 100MG</v>
          </cell>
          <cell r="E15" t="str">
            <v>NIVOLUMAB</v>
          </cell>
          <cell r="F15">
            <v>0</v>
          </cell>
          <cell r="G15">
            <v>7128362627</v>
          </cell>
          <cell r="H15" t="str">
            <v>04/08/19</v>
          </cell>
          <cell r="I15" t="str">
            <v>ONC IDS_04.08.19 01</v>
          </cell>
          <cell r="J15">
            <v>3377412</v>
          </cell>
          <cell r="K15">
            <v>20</v>
          </cell>
          <cell r="L15">
            <v>20</v>
          </cell>
          <cell r="M15">
            <v>0</v>
          </cell>
          <cell r="N15">
            <v>20</v>
          </cell>
          <cell r="O15" t="str">
            <v>EA</v>
          </cell>
          <cell r="P15">
            <v>2661.41</v>
          </cell>
          <cell r="Q15">
            <v>53228.2</v>
          </cell>
          <cell r="R15"/>
          <cell r="S15"/>
          <cell r="T15" t="str">
            <v>Y</v>
          </cell>
          <cell r="U15" t="str">
            <v>4/8/2019</v>
          </cell>
          <cell r="V15" t="str">
            <v>ACT9GUR</v>
          </cell>
          <cell r="W15" t="str">
            <v>4/8/2019 12:08:24 PM</v>
          </cell>
          <cell r="X15"/>
          <cell r="Y15" t="str">
            <v>4/8/2019 12:10:11 PM</v>
          </cell>
          <cell r="Z15" t="str">
            <v>ACT9GUR</v>
          </cell>
          <cell r="AA15" t="str">
            <v>4/8/2019 12:10:05 PM</v>
          </cell>
          <cell r="AB15"/>
          <cell r="AC15"/>
          <cell r="AD15" t="str">
            <v>MP377412</v>
          </cell>
        </row>
        <row r="16">
          <cell r="A16">
            <v>61130</v>
          </cell>
          <cell r="B16" t="str">
            <v>VUMC NA CL TVC ONC GPO</v>
          </cell>
          <cell r="C16">
            <v>1348564</v>
          </cell>
          <cell r="D16" t="str">
            <v>CIALIS TAB 5MG 30</v>
          </cell>
          <cell r="E16" t="str">
            <v>TADALAFIL</v>
          </cell>
          <cell r="F16">
            <v>0</v>
          </cell>
          <cell r="G16">
            <v>7128347101</v>
          </cell>
          <cell r="H16" t="str">
            <v>04/09/19</v>
          </cell>
          <cell r="I16" t="str">
            <v>ONC IDS_04.08.1900</v>
          </cell>
          <cell r="J16">
            <v>2446230</v>
          </cell>
          <cell r="K16">
            <v>3</v>
          </cell>
          <cell r="L16">
            <v>3</v>
          </cell>
          <cell r="M16">
            <v>0</v>
          </cell>
          <cell r="N16">
            <v>3</v>
          </cell>
          <cell r="O16" t="str">
            <v>EA</v>
          </cell>
          <cell r="P16">
            <v>332.53</v>
          </cell>
          <cell r="Q16">
            <v>997.59</v>
          </cell>
          <cell r="R16"/>
          <cell r="S16"/>
          <cell r="T16" t="str">
            <v>N</v>
          </cell>
          <cell r="U16" t="str">
            <v>4/9/2019</v>
          </cell>
          <cell r="V16" t="str">
            <v>ACT9GUR</v>
          </cell>
          <cell r="W16" t="str">
            <v>4/8/2019 10:59:42 AM</v>
          </cell>
          <cell r="X16" t="str">
            <v>ACT9GUR</v>
          </cell>
          <cell r="Y16" t="str">
            <v>4/8/2019 11:09:47 AM</v>
          </cell>
          <cell r="Z16" t="str">
            <v>ACT9GUR</v>
          </cell>
          <cell r="AA16" t="str">
            <v>4/8/2019 11:09:05 AM</v>
          </cell>
          <cell r="AB16" t="str">
            <v>External</v>
          </cell>
          <cell r="AC16" t="str">
            <v>4/9/2019 6:05:59 AM</v>
          </cell>
          <cell r="AD16" t="str">
            <v>LI4462-30</v>
          </cell>
        </row>
        <row r="17">
          <cell r="A17">
            <v>61130</v>
          </cell>
          <cell r="B17" t="str">
            <v>VUMC NA CL TVC ONC GPO</v>
          </cell>
          <cell r="C17">
            <v>2720571</v>
          </cell>
          <cell r="D17" t="str">
            <v>BION TEARS LUB EYE DROP 28</v>
          </cell>
          <cell r="E17" t="str">
            <v>DEXTRAN 70/HYPROMELLOSE/PF</v>
          </cell>
          <cell r="F17">
            <v>0</v>
          </cell>
          <cell r="G17">
            <v>7128347102</v>
          </cell>
          <cell r="H17" t="str">
            <v>04/09/19</v>
          </cell>
          <cell r="I17" t="str">
            <v>ONC IDS_04.08.1900</v>
          </cell>
          <cell r="J17">
            <v>65041918</v>
          </cell>
          <cell r="K17">
            <v>10</v>
          </cell>
          <cell r="L17">
            <v>10</v>
          </cell>
          <cell r="M17">
            <v>0</v>
          </cell>
          <cell r="N17">
            <v>10</v>
          </cell>
          <cell r="O17" t="str">
            <v>EA</v>
          </cell>
          <cell r="P17">
            <v>10.93</v>
          </cell>
          <cell r="Q17">
            <v>109.3</v>
          </cell>
          <cell r="R17"/>
          <cell r="S17"/>
          <cell r="T17" t="str">
            <v>N</v>
          </cell>
          <cell r="U17" t="str">
            <v>4/9/2019</v>
          </cell>
          <cell r="V17" t="str">
            <v>ACT9GUR</v>
          </cell>
          <cell r="W17" t="str">
            <v>4/8/2019 10:59:42 AM</v>
          </cell>
          <cell r="X17" t="str">
            <v>ACT9GUR</v>
          </cell>
          <cell r="Y17" t="str">
            <v>4/8/2019 11:09:47 AM</v>
          </cell>
          <cell r="Z17" t="str">
            <v>ACT9GUR</v>
          </cell>
          <cell r="AA17" t="str">
            <v>4/8/2019 11:09:05 AM</v>
          </cell>
          <cell r="AB17" t="str">
            <v>External</v>
          </cell>
          <cell r="AC17" t="str">
            <v>4/9/2019 6:05:59 AM</v>
          </cell>
          <cell r="AD17" t="str">
            <v>AL419-18</v>
          </cell>
        </row>
        <row r="18">
          <cell r="A18">
            <v>61130</v>
          </cell>
          <cell r="B18" t="str">
            <v>VUMC NA CL TVC ONC GPO</v>
          </cell>
          <cell r="C18">
            <v>3463239</v>
          </cell>
          <cell r="D18" t="str">
            <v>OXALIPLAT SDV 5MG/ML SAN 10ML@</v>
          </cell>
          <cell r="E18" t="str">
            <v>OXALIPLATIN</v>
          </cell>
          <cell r="F18">
            <v>0</v>
          </cell>
          <cell r="G18">
            <v>7128347101</v>
          </cell>
          <cell r="H18" t="str">
            <v>04/09/19</v>
          </cell>
          <cell r="I18" t="str">
            <v>ONC IDS_04.08.1900</v>
          </cell>
          <cell r="J18">
            <v>781331570</v>
          </cell>
          <cell r="K18">
            <v>8</v>
          </cell>
          <cell r="L18">
            <v>8</v>
          </cell>
          <cell r="M18">
            <v>0</v>
          </cell>
          <cell r="N18">
            <v>8</v>
          </cell>
          <cell r="O18" t="str">
            <v>EA</v>
          </cell>
          <cell r="P18">
            <v>9.35</v>
          </cell>
          <cell r="Q18">
            <v>74.8</v>
          </cell>
          <cell r="R18"/>
          <cell r="S18"/>
          <cell r="T18" t="str">
            <v>N</v>
          </cell>
          <cell r="U18" t="str">
            <v>4/9/2019</v>
          </cell>
          <cell r="V18" t="str">
            <v>ACT9GUR</v>
          </cell>
          <cell r="W18" t="str">
            <v>4/8/2019 10:59:42 AM</v>
          </cell>
          <cell r="X18" t="str">
            <v>ACT9GUR</v>
          </cell>
          <cell r="Y18" t="str">
            <v>4/8/2019 11:09:47 AM</v>
          </cell>
          <cell r="Z18" t="str">
            <v>ACT9GUR</v>
          </cell>
          <cell r="AA18" t="str">
            <v>4/8/2019 11:09:05 AM</v>
          </cell>
          <cell r="AB18" t="str">
            <v>External</v>
          </cell>
          <cell r="AC18" t="str">
            <v>4/9/2019 6:05:59 AM</v>
          </cell>
          <cell r="AD18" t="str">
            <v>SA3315-70</v>
          </cell>
        </row>
        <row r="19">
          <cell r="A19">
            <v>61130</v>
          </cell>
          <cell r="B19" t="str">
            <v>VUMC NA CL TVC ONC GPO</v>
          </cell>
          <cell r="C19">
            <v>3413648</v>
          </cell>
          <cell r="D19" t="str">
            <v>MPB OPDIVO VIAL 100MG</v>
          </cell>
          <cell r="E19" t="str">
            <v>NIVOLUMAB</v>
          </cell>
          <cell r="F19">
            <v>0</v>
          </cell>
          <cell r="G19">
            <v>7128819060</v>
          </cell>
          <cell r="H19" t="str">
            <v>04/10/19</v>
          </cell>
          <cell r="I19" t="str">
            <v>ONC IDS_04.10.19 00</v>
          </cell>
          <cell r="J19">
            <v>3377412</v>
          </cell>
          <cell r="K19">
            <v>13</v>
          </cell>
          <cell r="L19">
            <v>13</v>
          </cell>
          <cell r="M19">
            <v>0</v>
          </cell>
          <cell r="N19">
            <v>13</v>
          </cell>
          <cell r="O19" t="str">
            <v>EA</v>
          </cell>
          <cell r="P19">
            <v>2661.41</v>
          </cell>
          <cell r="Q19">
            <v>34598.33</v>
          </cell>
          <cell r="R19"/>
          <cell r="S19"/>
          <cell r="T19" t="str">
            <v>Y</v>
          </cell>
          <cell r="U19" t="str">
            <v>4/10/2019</v>
          </cell>
          <cell r="V19" t="str">
            <v>ACT9GUR</v>
          </cell>
          <cell r="W19" t="str">
            <v>4/10/2019 8:18:21 AM</v>
          </cell>
          <cell r="X19"/>
          <cell r="Y19" t="str">
            <v>4/10/2019 8:19:16 AM</v>
          </cell>
          <cell r="Z19" t="str">
            <v>ACT9GUR</v>
          </cell>
          <cell r="AA19" t="str">
            <v>4/10/2019 8:19:09 AM</v>
          </cell>
          <cell r="AB19"/>
          <cell r="AC19"/>
          <cell r="AD19" t="str">
            <v>MP377412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flow"/>
      <sheetName val="Glossary"/>
      <sheetName val="ESA SCHEDULE"/>
      <sheetName val="DataRaw"/>
    </sheetNames>
    <sheetDataSet>
      <sheetData sheetId="0" refreshError="1"/>
      <sheetData sheetId="1" refreshError="1"/>
      <sheetData sheetId="2" refreshError="1"/>
      <sheetData sheetId="3" refreshError="1"/>
      <sheetData sheetId="4">
        <row r="2">
          <cell r="H2">
            <v>15</v>
          </cell>
          <cell r="L2" t="str">
            <v>Jordan Akins</v>
          </cell>
        </row>
        <row r="3">
          <cell r="H3">
            <v>35</v>
          </cell>
          <cell r="L3" t="str">
            <v>Jordan Akins</v>
          </cell>
        </row>
        <row r="4">
          <cell r="H4">
            <v>27.5</v>
          </cell>
          <cell r="L4" t="str">
            <v>Jordan Akins</v>
          </cell>
        </row>
        <row r="5">
          <cell r="H5">
            <v>186.7</v>
          </cell>
          <cell r="L5" t="str">
            <v>Jordan Akins</v>
          </cell>
        </row>
        <row r="6">
          <cell r="H6">
            <v>60</v>
          </cell>
          <cell r="L6" t="str">
            <v>Jordan Akins</v>
          </cell>
        </row>
        <row r="8">
          <cell r="H8">
            <v>515.70000000000005</v>
          </cell>
          <cell r="L8" t="str">
            <v>Kemberlee Bonnet</v>
          </cell>
        </row>
        <row r="9">
          <cell r="H9">
            <v>515.70000000000005</v>
          </cell>
          <cell r="L9" t="str">
            <v>Kemberlee Bonnet</v>
          </cell>
        </row>
        <row r="10">
          <cell r="H10">
            <v>515.70000000000005</v>
          </cell>
          <cell r="L10" t="str">
            <v>Kemberlee Bonnet</v>
          </cell>
        </row>
        <row r="11">
          <cell r="H11">
            <v>515.70000000000005</v>
          </cell>
          <cell r="L11" t="str">
            <v>Kemberlee Bonnet</v>
          </cell>
        </row>
        <row r="12">
          <cell r="H12">
            <v>515.70000000000005</v>
          </cell>
          <cell r="L12" t="str">
            <v>Kemberlee Bonnet</v>
          </cell>
        </row>
        <row r="13">
          <cell r="H13">
            <v>515.70000000000005</v>
          </cell>
          <cell r="L13" t="str">
            <v>Kemberlee Bonnet</v>
          </cell>
        </row>
        <row r="14">
          <cell r="H14">
            <v>515.70000000000005</v>
          </cell>
          <cell r="L14" t="str">
            <v>Kemberlee Bonnet</v>
          </cell>
        </row>
        <row r="15">
          <cell r="H15">
            <v>515.70000000000005</v>
          </cell>
          <cell r="L15" t="str">
            <v>Kemberlee Bonnet</v>
          </cell>
        </row>
        <row r="16">
          <cell r="H16">
            <v>515.70000000000005</v>
          </cell>
          <cell r="L16" t="str">
            <v>Kemberlee Bonnet</v>
          </cell>
        </row>
        <row r="17">
          <cell r="H17">
            <v>515.70000000000005</v>
          </cell>
          <cell r="L17" t="str">
            <v>Kemberlee Bonnet</v>
          </cell>
        </row>
        <row r="18">
          <cell r="H18">
            <v>515.70000000000005</v>
          </cell>
          <cell r="L18" t="str">
            <v>Kemberlee Bonnet</v>
          </cell>
        </row>
        <row r="19">
          <cell r="H19">
            <v>515.70000000000005</v>
          </cell>
          <cell r="L19" t="str">
            <v>Kemberlee Bonnet</v>
          </cell>
        </row>
        <row r="20">
          <cell r="H20">
            <v>132.02000000000001</v>
          </cell>
          <cell r="L20" t="str">
            <v>Kemberlee Bonnet</v>
          </cell>
        </row>
        <row r="21">
          <cell r="H21">
            <v>132.02000000000001</v>
          </cell>
          <cell r="L21" t="str">
            <v>Kemberlee Bonnet</v>
          </cell>
        </row>
        <row r="22">
          <cell r="H22">
            <v>132.02000000000001</v>
          </cell>
          <cell r="L22" t="str">
            <v>Kemberlee Bonnet</v>
          </cell>
        </row>
        <row r="23">
          <cell r="H23">
            <v>132.02000000000001</v>
          </cell>
          <cell r="L23" t="str">
            <v>Kemberlee Bonnet</v>
          </cell>
        </row>
        <row r="24">
          <cell r="H24">
            <v>132.02000000000001</v>
          </cell>
          <cell r="L24" t="str">
            <v>Kemberlee Bonnet</v>
          </cell>
        </row>
        <row r="25">
          <cell r="H25">
            <v>132.02000000000001</v>
          </cell>
          <cell r="L25" t="str">
            <v>Kemberlee Bonnet</v>
          </cell>
        </row>
        <row r="26">
          <cell r="H26">
            <v>132.02000000000001</v>
          </cell>
          <cell r="L26" t="str">
            <v>Kemberlee Bonnet</v>
          </cell>
        </row>
        <row r="27">
          <cell r="H27">
            <v>132.02000000000001</v>
          </cell>
          <cell r="L27" t="str">
            <v>Kemberlee Bonnet</v>
          </cell>
        </row>
        <row r="28">
          <cell r="H28">
            <v>132.02000000000001</v>
          </cell>
          <cell r="L28" t="str">
            <v>Kemberlee Bonnet</v>
          </cell>
        </row>
        <row r="29">
          <cell r="H29">
            <v>132.02000000000001</v>
          </cell>
          <cell r="L29" t="str">
            <v>Kemberlee Bonnet</v>
          </cell>
        </row>
        <row r="30">
          <cell r="H30">
            <v>132.02000000000001</v>
          </cell>
          <cell r="L30" t="str">
            <v>Kemberlee Bonnet</v>
          </cell>
        </row>
        <row r="31">
          <cell r="H31">
            <v>132.02000000000001</v>
          </cell>
          <cell r="L31" t="str">
            <v>Kemberlee Bonnet</v>
          </cell>
        </row>
        <row r="32">
          <cell r="H32">
            <v>14.96</v>
          </cell>
          <cell r="L32" t="str">
            <v>Kemberlee Bonnet</v>
          </cell>
        </row>
        <row r="33">
          <cell r="H33">
            <v>14.96</v>
          </cell>
          <cell r="L33" t="str">
            <v>Kemberlee Bonnet</v>
          </cell>
        </row>
        <row r="34">
          <cell r="H34">
            <v>14.96</v>
          </cell>
          <cell r="L34" t="str">
            <v>Kemberlee Bonnet</v>
          </cell>
        </row>
        <row r="35">
          <cell r="H35">
            <v>14.96</v>
          </cell>
          <cell r="L35" t="str">
            <v>Kemberlee Bonnet</v>
          </cell>
        </row>
        <row r="36">
          <cell r="H36">
            <v>14.96</v>
          </cell>
          <cell r="L36" t="str">
            <v>Kemberlee Bonnet</v>
          </cell>
        </row>
        <row r="37">
          <cell r="H37">
            <v>14.96</v>
          </cell>
          <cell r="L37" t="str">
            <v>Kemberlee Bonnet</v>
          </cell>
        </row>
        <row r="38">
          <cell r="H38">
            <v>14.96</v>
          </cell>
          <cell r="L38" t="str">
            <v>Kemberlee Bonnet</v>
          </cell>
        </row>
        <row r="39">
          <cell r="H39">
            <v>14.96</v>
          </cell>
          <cell r="L39" t="str">
            <v>Kemberlee Bonnet</v>
          </cell>
        </row>
        <row r="40">
          <cell r="H40">
            <v>14.96</v>
          </cell>
          <cell r="L40" t="str">
            <v>Kemberlee Bonnet</v>
          </cell>
        </row>
        <row r="41">
          <cell r="H41">
            <v>14.96</v>
          </cell>
          <cell r="L41" t="str">
            <v>Kemberlee Bonnet</v>
          </cell>
        </row>
        <row r="42">
          <cell r="H42">
            <v>14.96</v>
          </cell>
          <cell r="L42" t="str">
            <v>Kemberlee Bonnet</v>
          </cell>
        </row>
        <row r="43">
          <cell r="H43">
            <v>14.96</v>
          </cell>
          <cell r="L43" t="str">
            <v>Kemberlee Bonnet</v>
          </cell>
        </row>
        <row r="45">
          <cell r="H45">
            <v>280</v>
          </cell>
          <cell r="L45" t="str">
            <v>Anne Bradford</v>
          </cell>
        </row>
        <row r="46">
          <cell r="H46">
            <v>357.5</v>
          </cell>
          <cell r="L46" t="str">
            <v>Anne Bradford</v>
          </cell>
        </row>
        <row r="47">
          <cell r="H47">
            <v>245</v>
          </cell>
          <cell r="L47" t="str">
            <v>Anne Bradford</v>
          </cell>
        </row>
        <row r="48">
          <cell r="H48">
            <v>235</v>
          </cell>
          <cell r="L48" t="str">
            <v>Anne Bradford</v>
          </cell>
        </row>
        <row r="49">
          <cell r="H49">
            <v>317.5</v>
          </cell>
          <cell r="L49" t="str">
            <v>Anne Bradford</v>
          </cell>
        </row>
        <row r="50">
          <cell r="H50">
            <v>27.97</v>
          </cell>
          <cell r="L50" t="str">
            <v>Anne Bradford</v>
          </cell>
        </row>
        <row r="51">
          <cell r="H51">
            <v>37.78</v>
          </cell>
          <cell r="L51" t="str">
            <v>Anne Bradford</v>
          </cell>
        </row>
        <row r="53">
          <cell r="H53">
            <v>25</v>
          </cell>
          <cell r="L53" t="str">
            <v>Diana Kazemi</v>
          </cell>
        </row>
        <row r="54">
          <cell r="H54">
            <v>200</v>
          </cell>
          <cell r="L54" t="str">
            <v>Diana Kazemi</v>
          </cell>
        </row>
        <row r="55">
          <cell r="H55">
            <v>180</v>
          </cell>
          <cell r="L55" t="str">
            <v>Diana Kazemi</v>
          </cell>
        </row>
        <row r="56">
          <cell r="H56">
            <v>201.7</v>
          </cell>
          <cell r="L56" t="str">
            <v>Diana Kazemi</v>
          </cell>
        </row>
        <row r="57">
          <cell r="H57">
            <v>235.8</v>
          </cell>
          <cell r="L57" t="str">
            <v>Diana Kazemi</v>
          </cell>
        </row>
        <row r="59">
          <cell r="H59">
            <v>130</v>
          </cell>
          <cell r="L59" t="str">
            <v>Chidinma Ogojiaku</v>
          </cell>
        </row>
        <row r="60">
          <cell r="H60">
            <v>135</v>
          </cell>
          <cell r="L60" t="str">
            <v>Chidinma Ogojiaku</v>
          </cell>
        </row>
        <row r="61">
          <cell r="H61">
            <v>152.5</v>
          </cell>
          <cell r="L61" t="str">
            <v>Chidinma Ogojiaku</v>
          </cell>
        </row>
        <row r="62">
          <cell r="H62">
            <v>152.5</v>
          </cell>
          <cell r="L62" t="str">
            <v>Chidinma Ogojiaku</v>
          </cell>
        </row>
        <row r="63">
          <cell r="H63">
            <v>190</v>
          </cell>
          <cell r="L63" t="str">
            <v>Chidinma Ogojiaku</v>
          </cell>
        </row>
        <row r="64">
          <cell r="H64">
            <v>185</v>
          </cell>
          <cell r="L64" t="str">
            <v>Chidinma Ogojiaku</v>
          </cell>
        </row>
        <row r="66">
          <cell r="H66">
            <v>940.66</v>
          </cell>
          <cell r="L66" t="str">
            <v>David Schlundt</v>
          </cell>
        </row>
        <row r="67">
          <cell r="H67">
            <v>940.66</v>
          </cell>
          <cell r="L67" t="str">
            <v>David Schlundt</v>
          </cell>
        </row>
        <row r="68">
          <cell r="H68">
            <v>1881.32</v>
          </cell>
          <cell r="L68" t="str">
            <v>David Schlundt</v>
          </cell>
        </row>
        <row r="69">
          <cell r="H69">
            <v>190.01</v>
          </cell>
          <cell r="L69" t="str">
            <v>David Schlundt</v>
          </cell>
        </row>
        <row r="70">
          <cell r="H70">
            <v>190.01</v>
          </cell>
          <cell r="L70" t="str">
            <v>David Schlundt</v>
          </cell>
        </row>
        <row r="71">
          <cell r="H71">
            <v>380.03</v>
          </cell>
          <cell r="L71" t="str">
            <v>David Schlundt</v>
          </cell>
        </row>
        <row r="72">
          <cell r="H72">
            <v>12.23</v>
          </cell>
          <cell r="L72" t="str">
            <v>David Schlundt</v>
          </cell>
        </row>
        <row r="73">
          <cell r="H73">
            <v>12.23</v>
          </cell>
          <cell r="L73" t="str">
            <v>David Schlundt</v>
          </cell>
        </row>
        <row r="74">
          <cell r="H74">
            <v>24.46</v>
          </cell>
          <cell r="L74" t="str">
            <v>David Schlundt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able Gri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Information"/>
      <sheetName val="Exhibit A - General Info"/>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zoomScale="80" zoomScaleNormal="80" workbookViewId="0">
      <selection sqref="A1:C1"/>
    </sheetView>
  </sheetViews>
  <sheetFormatPr defaultColWidth="8.85546875" defaultRowHeight="12.75" x14ac:dyDescent="0.2"/>
  <cols>
    <col min="1" max="1" width="4.7109375" style="1" customWidth="1"/>
    <col min="2" max="2" width="15.42578125" style="1" customWidth="1"/>
    <col min="3" max="3" width="137.85546875" style="12" customWidth="1"/>
  </cols>
  <sheetData>
    <row r="1" spans="1:3" ht="33.6" customHeight="1" x14ac:dyDescent="0.2">
      <c r="A1" s="643" t="s">
        <v>110</v>
      </c>
      <c r="B1" s="937"/>
      <c r="C1" s="644"/>
    </row>
    <row r="2" spans="1:3" s="11" customFormat="1" ht="69.599999999999994" customHeight="1" x14ac:dyDescent="0.2">
      <c r="A2" s="645" t="s">
        <v>133</v>
      </c>
      <c r="B2" s="938"/>
      <c r="C2" s="646"/>
    </row>
    <row r="3" spans="1:3" s="11" customFormat="1" ht="69.599999999999994" customHeight="1" x14ac:dyDescent="0.2">
      <c r="A3" s="64">
        <v>1</v>
      </c>
      <c r="B3" s="939" t="s">
        <v>445</v>
      </c>
      <c r="C3" s="66" t="s">
        <v>174</v>
      </c>
    </row>
    <row r="4" spans="1:3" s="11" customFormat="1" ht="69.599999999999994" customHeight="1" x14ac:dyDescent="0.2">
      <c r="A4" s="64">
        <v>2</v>
      </c>
      <c r="B4" s="939" t="s">
        <v>446</v>
      </c>
      <c r="C4" s="65" t="s">
        <v>65</v>
      </c>
    </row>
    <row r="5" spans="1:3" s="11" customFormat="1" ht="69.599999999999994" customHeight="1" x14ac:dyDescent="0.2">
      <c r="A5" s="64">
        <v>3</v>
      </c>
      <c r="B5" s="939" t="s">
        <v>14</v>
      </c>
      <c r="C5" s="66" t="s">
        <v>175</v>
      </c>
    </row>
    <row r="6" spans="1:3" s="11" customFormat="1" ht="69.599999999999994" customHeight="1" thickBot="1" x14ac:dyDescent="0.25">
      <c r="A6" s="64">
        <v>4</v>
      </c>
      <c r="B6" s="940" t="s">
        <v>63</v>
      </c>
      <c r="C6" s="69" t="s">
        <v>176</v>
      </c>
    </row>
    <row r="7" spans="1:3" ht="33.6" customHeight="1" x14ac:dyDescent="0.2">
      <c r="A7" s="946" t="s">
        <v>111</v>
      </c>
      <c r="B7" s="947"/>
      <c r="C7" s="948"/>
    </row>
    <row r="8" spans="1:3" s="11" customFormat="1" ht="94.5" customHeight="1" x14ac:dyDescent="0.2">
      <c r="A8" s="64">
        <v>5</v>
      </c>
      <c r="B8" s="945" t="s">
        <v>452</v>
      </c>
      <c r="C8" s="67" t="s">
        <v>134</v>
      </c>
    </row>
    <row r="9" spans="1:3" s="11" customFormat="1" ht="69.599999999999994" customHeight="1" x14ac:dyDescent="0.2">
      <c r="A9" s="647" t="s">
        <v>112</v>
      </c>
      <c r="B9" s="941" t="s">
        <v>447</v>
      </c>
      <c r="C9" s="68" t="s">
        <v>177</v>
      </c>
    </row>
    <row r="10" spans="1:3" s="11" customFormat="1" ht="69.599999999999994" customHeight="1" x14ac:dyDescent="0.2">
      <c r="A10" s="648"/>
      <c r="B10" s="941" t="s">
        <v>448</v>
      </c>
      <c r="C10" s="68" t="s">
        <v>178</v>
      </c>
    </row>
    <row r="11" spans="1:3" s="11" customFormat="1" ht="69.599999999999994" customHeight="1" thickBot="1" x14ac:dyDescent="0.25">
      <c r="A11" s="649"/>
      <c r="B11" s="941" t="s">
        <v>449</v>
      </c>
      <c r="C11" s="68" t="s">
        <v>450</v>
      </c>
    </row>
    <row r="12" spans="1:3" ht="10.5" customHeight="1" x14ac:dyDescent="0.2">
      <c r="A12" s="942"/>
      <c r="B12" s="943"/>
      <c r="C12" s="944"/>
    </row>
    <row r="13" spans="1:3" s="11" customFormat="1" ht="69.599999999999994" customHeight="1" x14ac:dyDescent="0.2">
      <c r="A13" s="64">
        <v>6</v>
      </c>
      <c r="B13" s="939" t="s">
        <v>451</v>
      </c>
      <c r="C13" s="88" t="s">
        <v>135</v>
      </c>
    </row>
    <row r="15" spans="1:3" x14ac:dyDescent="0.2">
      <c r="C15" s="90" t="s">
        <v>173</v>
      </c>
    </row>
    <row r="16" spans="1:3" x14ac:dyDescent="0.2">
      <c r="C16" s="90" t="s">
        <v>453</v>
      </c>
    </row>
  </sheetData>
  <mergeCells count="5">
    <mergeCell ref="A1:C1"/>
    <mergeCell ref="A2:C2"/>
    <mergeCell ref="A7:C7"/>
    <mergeCell ref="A9:A11"/>
    <mergeCell ref="A12:C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G38"/>
  <sheetViews>
    <sheetView showGridLines="0" zoomScale="80" zoomScaleNormal="80" workbookViewId="0">
      <selection activeCell="A3" sqref="A3"/>
    </sheetView>
  </sheetViews>
  <sheetFormatPr defaultColWidth="8.85546875" defaultRowHeight="12.75" x14ac:dyDescent="0.2"/>
  <cols>
    <col min="1" max="1" width="30.140625" style="274" customWidth="1"/>
    <col min="2" max="3" width="35.42578125" style="274" customWidth="1"/>
    <col min="4" max="5" width="19.140625" style="274" customWidth="1"/>
    <col min="6" max="6" width="21.7109375" style="274" customWidth="1"/>
    <col min="7" max="7" width="22.140625" style="274" customWidth="1"/>
    <col min="8" max="8" width="20.28515625" style="274" customWidth="1"/>
    <col min="9" max="9" width="20.7109375" style="274" customWidth="1"/>
    <col min="10" max="10" width="22.85546875" style="274" customWidth="1"/>
    <col min="11" max="11" width="23.42578125" style="274" customWidth="1"/>
    <col min="12" max="12" width="20.140625" style="274" customWidth="1"/>
    <col min="13" max="13" width="20.28515625" style="274" customWidth="1"/>
    <col min="14" max="14" width="34.7109375" style="274" customWidth="1"/>
    <col min="15" max="15" width="7.7109375" style="274" customWidth="1"/>
    <col min="16" max="16" width="17.7109375" style="274" customWidth="1"/>
    <col min="17" max="17" width="22" style="274" customWidth="1"/>
    <col min="18" max="18" width="47" style="274" customWidth="1"/>
    <col min="19" max="19" width="37.42578125" style="274" customWidth="1"/>
    <col min="20" max="20" width="8.85546875" style="274"/>
    <col min="21" max="21" width="11.5703125" style="274" customWidth="1"/>
    <col min="22" max="22" width="21.7109375" style="274" customWidth="1"/>
    <col min="23" max="23" width="15.140625" style="274" customWidth="1"/>
    <col min="24" max="24" width="14" style="274" customWidth="1"/>
    <col min="25" max="25" width="2.28515625" style="274" customWidth="1"/>
    <col min="26" max="27" width="2" style="274" customWidth="1"/>
    <col min="28" max="28" width="16.5703125" style="274" customWidth="1"/>
    <col min="29" max="29" width="30.85546875" style="274" customWidth="1"/>
    <col min="30" max="30" width="18.5703125" style="274" customWidth="1"/>
    <col min="31" max="31" width="2.28515625" style="274" customWidth="1"/>
    <col min="32" max="32" width="14.7109375" style="274" customWidth="1"/>
    <col min="33" max="33" width="16.7109375" style="282" customWidth="1"/>
    <col min="34" max="34" width="41.28515625" style="274" bestFit="1" customWidth="1"/>
    <col min="35" max="245" width="8.85546875" style="274"/>
    <col min="246" max="246" width="30.140625" style="274" customWidth="1"/>
    <col min="247" max="247" width="35.42578125" style="274" customWidth="1"/>
    <col min="248" max="248" width="19.140625" style="274" bestFit="1" customWidth="1"/>
    <col min="249" max="249" width="19.140625" style="274" customWidth="1"/>
    <col min="250" max="250" width="21.7109375" style="274" bestFit="1" customWidth="1"/>
    <col min="251" max="251" width="22.140625" style="274" customWidth="1"/>
    <col min="252" max="252" width="20.28515625" style="274" customWidth="1"/>
    <col min="253" max="253" width="20.7109375" style="274" customWidth="1"/>
    <col min="254" max="254" width="22.85546875" style="274" customWidth="1"/>
    <col min="255" max="255" width="15.140625" style="274" customWidth="1"/>
    <col min="256" max="256" width="20.140625" style="274" customWidth="1"/>
    <col min="257" max="257" width="20.28515625" style="274" customWidth="1"/>
    <col min="258" max="258" width="34.7109375" style="274" customWidth="1"/>
    <col min="259" max="259" width="17.85546875" style="274" customWidth="1"/>
    <col min="260" max="260" width="13.7109375" style="274" customWidth="1"/>
    <col min="261" max="261" width="17.7109375" style="274" customWidth="1"/>
    <col min="262" max="262" width="12.85546875" style="274" customWidth="1"/>
    <col min="263" max="263" width="8.85546875" style="274"/>
    <col min="264" max="264" width="13.42578125" style="274" customWidth="1"/>
    <col min="265" max="267" width="22.42578125" style="274" customWidth="1"/>
    <col min="268" max="268" width="8.85546875" style="274"/>
    <col min="269" max="269" width="35.140625" style="274" bestFit="1" customWidth="1"/>
    <col min="270" max="270" width="25.85546875" style="274" bestFit="1" customWidth="1"/>
    <col min="271" max="274" width="8.85546875" style="274"/>
    <col min="275" max="275" width="47.42578125" style="274" bestFit="1" customWidth="1"/>
    <col min="276" max="501" width="8.85546875" style="274"/>
    <col min="502" max="502" width="30.140625" style="274" customWidth="1"/>
    <col min="503" max="503" width="35.42578125" style="274" customWidth="1"/>
    <col min="504" max="504" width="19.140625" style="274" bestFit="1" customWidth="1"/>
    <col min="505" max="505" width="19.140625" style="274" customWidth="1"/>
    <col min="506" max="506" width="21.7109375" style="274" bestFit="1" customWidth="1"/>
    <col min="507" max="507" width="22.140625" style="274" customWidth="1"/>
    <col min="508" max="508" width="20.28515625" style="274" customWidth="1"/>
    <col min="509" max="509" width="20.7109375" style="274" customWidth="1"/>
    <col min="510" max="510" width="22.85546875" style="274" customWidth="1"/>
    <col min="511" max="511" width="15.140625" style="274" customWidth="1"/>
    <col min="512" max="512" width="20.140625" style="274" customWidth="1"/>
    <col min="513" max="513" width="20.28515625" style="274" customWidth="1"/>
    <col min="514" max="514" width="34.7109375" style="274" customWidth="1"/>
    <col min="515" max="515" width="17.85546875" style="274" customWidth="1"/>
    <col min="516" max="516" width="13.7109375" style="274" customWidth="1"/>
    <col min="517" max="517" width="17.7109375" style="274" customWidth="1"/>
    <col min="518" max="518" width="12.85546875" style="274" customWidth="1"/>
    <col min="519" max="519" width="8.85546875" style="274"/>
    <col min="520" max="520" width="13.42578125" style="274" customWidth="1"/>
    <col min="521" max="523" width="22.42578125" style="274" customWidth="1"/>
    <col min="524" max="524" width="8.85546875" style="274"/>
    <col min="525" max="525" width="35.140625" style="274" bestFit="1" customWidth="1"/>
    <col min="526" max="526" width="25.85546875" style="274" bestFit="1" customWidth="1"/>
    <col min="527" max="530" width="8.85546875" style="274"/>
    <col min="531" max="531" width="47.42578125" style="274" bestFit="1" customWidth="1"/>
    <col min="532" max="757" width="8.85546875" style="274"/>
    <col min="758" max="758" width="30.140625" style="274" customWidth="1"/>
    <col min="759" max="759" width="35.42578125" style="274" customWidth="1"/>
    <col min="760" max="760" width="19.140625" style="274" bestFit="1" customWidth="1"/>
    <col min="761" max="761" width="19.140625" style="274" customWidth="1"/>
    <col min="762" max="762" width="21.7109375" style="274" bestFit="1" customWidth="1"/>
    <col min="763" max="763" width="22.140625" style="274" customWidth="1"/>
    <col min="764" max="764" width="20.28515625" style="274" customWidth="1"/>
    <col min="765" max="765" width="20.7109375" style="274" customWidth="1"/>
    <col min="766" max="766" width="22.85546875" style="274" customWidth="1"/>
    <col min="767" max="767" width="15.140625" style="274" customWidth="1"/>
    <col min="768" max="768" width="20.140625" style="274" customWidth="1"/>
    <col min="769" max="769" width="20.28515625" style="274" customWidth="1"/>
    <col min="770" max="770" width="34.7109375" style="274" customWidth="1"/>
    <col min="771" max="771" width="17.85546875" style="274" customWidth="1"/>
    <col min="772" max="772" width="13.7109375" style="274" customWidth="1"/>
    <col min="773" max="773" width="17.7109375" style="274" customWidth="1"/>
    <col min="774" max="774" width="12.85546875" style="274" customWidth="1"/>
    <col min="775" max="775" width="8.85546875" style="274"/>
    <col min="776" max="776" width="13.42578125" style="274" customWidth="1"/>
    <col min="777" max="779" width="22.42578125" style="274" customWidth="1"/>
    <col min="780" max="780" width="8.85546875" style="274"/>
    <col min="781" max="781" width="35.140625" style="274" bestFit="1" customWidth="1"/>
    <col min="782" max="782" width="25.85546875" style="274" bestFit="1" customWidth="1"/>
    <col min="783" max="786" width="8.85546875" style="274"/>
    <col min="787" max="787" width="47.42578125" style="274" bestFit="1" customWidth="1"/>
    <col min="788" max="1013" width="8.85546875" style="274"/>
    <col min="1014" max="1014" width="30.140625" style="274" customWidth="1"/>
    <col min="1015" max="1015" width="35.42578125" style="274" customWidth="1"/>
    <col min="1016" max="1016" width="19.140625" style="274" bestFit="1" customWidth="1"/>
    <col min="1017" max="1017" width="19.140625" style="274" customWidth="1"/>
    <col min="1018" max="1018" width="21.7109375" style="274" bestFit="1" customWidth="1"/>
    <col min="1019" max="1019" width="22.140625" style="274" customWidth="1"/>
    <col min="1020" max="1020" width="20.28515625" style="274" customWidth="1"/>
    <col min="1021" max="1021" width="20.7109375" style="274" customWidth="1"/>
    <col min="1022" max="1022" width="22.85546875" style="274" customWidth="1"/>
    <col min="1023" max="1023" width="15.140625" style="274" customWidth="1"/>
    <col min="1024" max="1024" width="20.140625" style="274" customWidth="1"/>
    <col min="1025" max="1025" width="20.28515625" style="274" customWidth="1"/>
    <col min="1026" max="1026" width="34.7109375" style="274" customWidth="1"/>
    <col min="1027" max="1027" width="17.85546875" style="274" customWidth="1"/>
    <col min="1028" max="1028" width="13.7109375" style="274" customWidth="1"/>
    <col min="1029" max="1029" width="17.7109375" style="274" customWidth="1"/>
    <col min="1030" max="1030" width="12.85546875" style="274" customWidth="1"/>
    <col min="1031" max="1031" width="8.85546875" style="274"/>
    <col min="1032" max="1032" width="13.42578125" style="274" customWidth="1"/>
    <col min="1033" max="1035" width="22.42578125" style="274" customWidth="1"/>
    <col min="1036" max="1036" width="8.85546875" style="274"/>
    <col min="1037" max="1037" width="35.140625" style="274" bestFit="1" customWidth="1"/>
    <col min="1038" max="1038" width="25.85546875" style="274" bestFit="1" customWidth="1"/>
    <col min="1039" max="1042" width="8.85546875" style="274"/>
    <col min="1043" max="1043" width="47.42578125" style="274" bestFit="1" customWidth="1"/>
    <col min="1044" max="1269" width="8.85546875" style="274"/>
    <col min="1270" max="1270" width="30.140625" style="274" customWidth="1"/>
    <col min="1271" max="1271" width="35.42578125" style="274" customWidth="1"/>
    <col min="1272" max="1272" width="19.140625" style="274" bestFit="1" customWidth="1"/>
    <col min="1273" max="1273" width="19.140625" style="274" customWidth="1"/>
    <col min="1274" max="1274" width="21.7109375" style="274" bestFit="1" customWidth="1"/>
    <col min="1275" max="1275" width="22.140625" style="274" customWidth="1"/>
    <col min="1276" max="1276" width="20.28515625" style="274" customWidth="1"/>
    <col min="1277" max="1277" width="20.7109375" style="274" customWidth="1"/>
    <col min="1278" max="1278" width="22.85546875" style="274" customWidth="1"/>
    <col min="1279" max="1279" width="15.140625" style="274" customWidth="1"/>
    <col min="1280" max="1280" width="20.140625" style="274" customWidth="1"/>
    <col min="1281" max="1281" width="20.28515625" style="274" customWidth="1"/>
    <col min="1282" max="1282" width="34.7109375" style="274" customWidth="1"/>
    <col min="1283" max="1283" width="17.85546875" style="274" customWidth="1"/>
    <col min="1284" max="1284" width="13.7109375" style="274" customWidth="1"/>
    <col min="1285" max="1285" width="17.7109375" style="274" customWidth="1"/>
    <col min="1286" max="1286" width="12.85546875" style="274" customWidth="1"/>
    <col min="1287" max="1287" width="8.85546875" style="274"/>
    <col min="1288" max="1288" width="13.42578125" style="274" customWidth="1"/>
    <col min="1289" max="1291" width="22.42578125" style="274" customWidth="1"/>
    <col min="1292" max="1292" width="8.85546875" style="274"/>
    <col min="1293" max="1293" width="35.140625" style="274" bestFit="1" customWidth="1"/>
    <col min="1294" max="1294" width="25.85546875" style="274" bestFit="1" customWidth="1"/>
    <col min="1295" max="1298" width="8.85546875" style="274"/>
    <col min="1299" max="1299" width="47.42578125" style="274" bestFit="1" customWidth="1"/>
    <col min="1300" max="1525" width="8.85546875" style="274"/>
    <col min="1526" max="1526" width="30.140625" style="274" customWidth="1"/>
    <col min="1527" max="1527" width="35.42578125" style="274" customWidth="1"/>
    <col min="1528" max="1528" width="19.140625" style="274" bestFit="1" customWidth="1"/>
    <col min="1529" max="1529" width="19.140625" style="274" customWidth="1"/>
    <col min="1530" max="1530" width="21.7109375" style="274" bestFit="1" customWidth="1"/>
    <col min="1531" max="1531" width="22.140625" style="274" customWidth="1"/>
    <col min="1532" max="1532" width="20.28515625" style="274" customWidth="1"/>
    <col min="1533" max="1533" width="20.7109375" style="274" customWidth="1"/>
    <col min="1534" max="1534" width="22.85546875" style="274" customWidth="1"/>
    <col min="1535" max="1535" width="15.140625" style="274" customWidth="1"/>
    <col min="1536" max="1536" width="20.140625" style="274" customWidth="1"/>
    <col min="1537" max="1537" width="20.28515625" style="274" customWidth="1"/>
    <col min="1538" max="1538" width="34.7109375" style="274" customWidth="1"/>
    <col min="1539" max="1539" width="17.85546875" style="274" customWidth="1"/>
    <col min="1540" max="1540" width="13.7109375" style="274" customWidth="1"/>
    <col min="1541" max="1541" width="17.7109375" style="274" customWidth="1"/>
    <col min="1542" max="1542" width="12.85546875" style="274" customWidth="1"/>
    <col min="1543" max="1543" width="8.85546875" style="274"/>
    <col min="1544" max="1544" width="13.42578125" style="274" customWidth="1"/>
    <col min="1545" max="1547" width="22.42578125" style="274" customWidth="1"/>
    <col min="1548" max="1548" width="8.85546875" style="274"/>
    <col min="1549" max="1549" width="35.140625" style="274" bestFit="1" customWidth="1"/>
    <col min="1550" max="1550" width="25.85546875" style="274" bestFit="1" customWidth="1"/>
    <col min="1551" max="1554" width="8.85546875" style="274"/>
    <col min="1555" max="1555" width="47.42578125" style="274" bestFit="1" customWidth="1"/>
    <col min="1556" max="1781" width="8.85546875" style="274"/>
    <col min="1782" max="1782" width="30.140625" style="274" customWidth="1"/>
    <col min="1783" max="1783" width="35.42578125" style="274" customWidth="1"/>
    <col min="1784" max="1784" width="19.140625" style="274" bestFit="1" customWidth="1"/>
    <col min="1785" max="1785" width="19.140625" style="274" customWidth="1"/>
    <col min="1786" max="1786" width="21.7109375" style="274" bestFit="1" customWidth="1"/>
    <col min="1787" max="1787" width="22.140625" style="274" customWidth="1"/>
    <col min="1788" max="1788" width="20.28515625" style="274" customWidth="1"/>
    <col min="1789" max="1789" width="20.7109375" style="274" customWidth="1"/>
    <col min="1790" max="1790" width="22.85546875" style="274" customWidth="1"/>
    <col min="1791" max="1791" width="15.140625" style="274" customWidth="1"/>
    <col min="1792" max="1792" width="20.140625" style="274" customWidth="1"/>
    <col min="1793" max="1793" width="20.28515625" style="274" customWidth="1"/>
    <col min="1794" max="1794" width="34.7109375" style="274" customWidth="1"/>
    <col min="1795" max="1795" width="17.85546875" style="274" customWidth="1"/>
    <col min="1796" max="1796" width="13.7109375" style="274" customWidth="1"/>
    <col min="1797" max="1797" width="17.7109375" style="274" customWidth="1"/>
    <col min="1798" max="1798" width="12.85546875" style="274" customWidth="1"/>
    <col min="1799" max="1799" width="8.85546875" style="274"/>
    <col min="1800" max="1800" width="13.42578125" style="274" customWidth="1"/>
    <col min="1801" max="1803" width="22.42578125" style="274" customWidth="1"/>
    <col min="1804" max="1804" width="8.85546875" style="274"/>
    <col min="1805" max="1805" width="35.140625" style="274" bestFit="1" customWidth="1"/>
    <col min="1806" max="1806" width="25.85546875" style="274" bestFit="1" customWidth="1"/>
    <col min="1807" max="1810" width="8.85546875" style="274"/>
    <col min="1811" max="1811" width="47.42578125" style="274" bestFit="1" customWidth="1"/>
    <col min="1812" max="2037" width="8.85546875" style="274"/>
    <col min="2038" max="2038" width="30.140625" style="274" customWidth="1"/>
    <col min="2039" max="2039" width="35.42578125" style="274" customWidth="1"/>
    <col min="2040" max="2040" width="19.140625" style="274" bestFit="1" customWidth="1"/>
    <col min="2041" max="2041" width="19.140625" style="274" customWidth="1"/>
    <col min="2042" max="2042" width="21.7109375" style="274" bestFit="1" customWidth="1"/>
    <col min="2043" max="2043" width="22.140625" style="274" customWidth="1"/>
    <col min="2044" max="2044" width="20.28515625" style="274" customWidth="1"/>
    <col min="2045" max="2045" width="20.7109375" style="274" customWidth="1"/>
    <col min="2046" max="2046" width="22.85546875" style="274" customWidth="1"/>
    <col min="2047" max="2047" width="15.140625" style="274" customWidth="1"/>
    <col min="2048" max="2048" width="20.140625" style="274" customWidth="1"/>
    <col min="2049" max="2049" width="20.28515625" style="274" customWidth="1"/>
    <col min="2050" max="2050" width="34.7109375" style="274" customWidth="1"/>
    <col min="2051" max="2051" width="17.85546875" style="274" customWidth="1"/>
    <col min="2052" max="2052" width="13.7109375" style="274" customWidth="1"/>
    <col min="2053" max="2053" width="17.7109375" style="274" customWidth="1"/>
    <col min="2054" max="2054" width="12.85546875" style="274" customWidth="1"/>
    <col min="2055" max="2055" width="8.85546875" style="274"/>
    <col min="2056" max="2056" width="13.42578125" style="274" customWidth="1"/>
    <col min="2057" max="2059" width="22.42578125" style="274" customWidth="1"/>
    <col min="2060" max="2060" width="8.85546875" style="274"/>
    <col min="2061" max="2061" width="35.140625" style="274" bestFit="1" customWidth="1"/>
    <col min="2062" max="2062" width="25.85546875" style="274" bestFit="1" customWidth="1"/>
    <col min="2063" max="2066" width="8.85546875" style="274"/>
    <col min="2067" max="2067" width="47.42578125" style="274" bestFit="1" customWidth="1"/>
    <col min="2068" max="2293" width="8.85546875" style="274"/>
    <col min="2294" max="2294" width="30.140625" style="274" customWidth="1"/>
    <col min="2295" max="2295" width="35.42578125" style="274" customWidth="1"/>
    <col min="2296" max="2296" width="19.140625" style="274" bestFit="1" customWidth="1"/>
    <col min="2297" max="2297" width="19.140625" style="274" customWidth="1"/>
    <col min="2298" max="2298" width="21.7109375" style="274" bestFit="1" customWidth="1"/>
    <col min="2299" max="2299" width="22.140625" style="274" customWidth="1"/>
    <col min="2300" max="2300" width="20.28515625" style="274" customWidth="1"/>
    <col min="2301" max="2301" width="20.7109375" style="274" customWidth="1"/>
    <col min="2302" max="2302" width="22.85546875" style="274" customWidth="1"/>
    <col min="2303" max="2303" width="15.140625" style="274" customWidth="1"/>
    <col min="2304" max="2304" width="20.140625" style="274" customWidth="1"/>
    <col min="2305" max="2305" width="20.28515625" style="274" customWidth="1"/>
    <col min="2306" max="2306" width="34.7109375" style="274" customWidth="1"/>
    <col min="2307" max="2307" width="17.85546875" style="274" customWidth="1"/>
    <col min="2308" max="2308" width="13.7109375" style="274" customWidth="1"/>
    <col min="2309" max="2309" width="17.7109375" style="274" customWidth="1"/>
    <col min="2310" max="2310" width="12.85546875" style="274" customWidth="1"/>
    <col min="2311" max="2311" width="8.85546875" style="274"/>
    <col min="2312" max="2312" width="13.42578125" style="274" customWidth="1"/>
    <col min="2313" max="2315" width="22.42578125" style="274" customWidth="1"/>
    <col min="2316" max="2316" width="8.85546875" style="274"/>
    <col min="2317" max="2317" width="35.140625" style="274" bestFit="1" customWidth="1"/>
    <col min="2318" max="2318" width="25.85546875" style="274" bestFit="1" customWidth="1"/>
    <col min="2319" max="2322" width="8.85546875" style="274"/>
    <col min="2323" max="2323" width="47.42578125" style="274" bestFit="1" customWidth="1"/>
    <col min="2324" max="2549" width="8.85546875" style="274"/>
    <col min="2550" max="2550" width="30.140625" style="274" customWidth="1"/>
    <col min="2551" max="2551" width="35.42578125" style="274" customWidth="1"/>
    <col min="2552" max="2552" width="19.140625" style="274" bestFit="1" customWidth="1"/>
    <col min="2553" max="2553" width="19.140625" style="274" customWidth="1"/>
    <col min="2554" max="2554" width="21.7109375" style="274" bestFit="1" customWidth="1"/>
    <col min="2555" max="2555" width="22.140625" style="274" customWidth="1"/>
    <col min="2556" max="2556" width="20.28515625" style="274" customWidth="1"/>
    <col min="2557" max="2557" width="20.7109375" style="274" customWidth="1"/>
    <col min="2558" max="2558" width="22.85546875" style="274" customWidth="1"/>
    <col min="2559" max="2559" width="15.140625" style="274" customWidth="1"/>
    <col min="2560" max="2560" width="20.140625" style="274" customWidth="1"/>
    <col min="2561" max="2561" width="20.28515625" style="274" customWidth="1"/>
    <col min="2562" max="2562" width="34.7109375" style="274" customWidth="1"/>
    <col min="2563" max="2563" width="17.85546875" style="274" customWidth="1"/>
    <col min="2564" max="2564" width="13.7109375" style="274" customWidth="1"/>
    <col min="2565" max="2565" width="17.7109375" style="274" customWidth="1"/>
    <col min="2566" max="2566" width="12.85546875" style="274" customWidth="1"/>
    <col min="2567" max="2567" width="8.85546875" style="274"/>
    <col min="2568" max="2568" width="13.42578125" style="274" customWidth="1"/>
    <col min="2569" max="2571" width="22.42578125" style="274" customWidth="1"/>
    <col min="2572" max="2572" width="8.85546875" style="274"/>
    <col min="2573" max="2573" width="35.140625" style="274" bestFit="1" customWidth="1"/>
    <col min="2574" max="2574" width="25.85546875" style="274" bestFit="1" customWidth="1"/>
    <col min="2575" max="2578" width="8.85546875" style="274"/>
    <col min="2579" max="2579" width="47.42578125" style="274" bestFit="1" customWidth="1"/>
    <col min="2580" max="2805" width="8.85546875" style="274"/>
    <col min="2806" max="2806" width="30.140625" style="274" customWidth="1"/>
    <col min="2807" max="2807" width="35.42578125" style="274" customWidth="1"/>
    <col min="2808" max="2808" width="19.140625" style="274" bestFit="1" customWidth="1"/>
    <col min="2809" max="2809" width="19.140625" style="274" customWidth="1"/>
    <col min="2810" max="2810" width="21.7109375" style="274" bestFit="1" customWidth="1"/>
    <col min="2811" max="2811" width="22.140625" style="274" customWidth="1"/>
    <col min="2812" max="2812" width="20.28515625" style="274" customWidth="1"/>
    <col min="2813" max="2813" width="20.7109375" style="274" customWidth="1"/>
    <col min="2814" max="2814" width="22.85546875" style="274" customWidth="1"/>
    <col min="2815" max="2815" width="15.140625" style="274" customWidth="1"/>
    <col min="2816" max="2816" width="20.140625" style="274" customWidth="1"/>
    <col min="2817" max="2817" width="20.28515625" style="274" customWidth="1"/>
    <col min="2818" max="2818" width="34.7109375" style="274" customWidth="1"/>
    <col min="2819" max="2819" width="17.85546875" style="274" customWidth="1"/>
    <col min="2820" max="2820" width="13.7109375" style="274" customWidth="1"/>
    <col min="2821" max="2821" width="17.7109375" style="274" customWidth="1"/>
    <col min="2822" max="2822" width="12.85546875" style="274" customWidth="1"/>
    <col min="2823" max="2823" width="8.85546875" style="274"/>
    <col min="2824" max="2824" width="13.42578125" style="274" customWidth="1"/>
    <col min="2825" max="2827" width="22.42578125" style="274" customWidth="1"/>
    <col min="2828" max="2828" width="8.85546875" style="274"/>
    <col min="2829" max="2829" width="35.140625" style="274" bestFit="1" customWidth="1"/>
    <col min="2830" max="2830" width="25.85546875" style="274" bestFit="1" customWidth="1"/>
    <col min="2831" max="2834" width="8.85546875" style="274"/>
    <col min="2835" max="2835" width="47.42578125" style="274" bestFit="1" customWidth="1"/>
    <col min="2836" max="3061" width="8.85546875" style="274"/>
    <col min="3062" max="3062" width="30.140625" style="274" customWidth="1"/>
    <col min="3063" max="3063" width="35.42578125" style="274" customWidth="1"/>
    <col min="3064" max="3064" width="19.140625" style="274" bestFit="1" customWidth="1"/>
    <col min="3065" max="3065" width="19.140625" style="274" customWidth="1"/>
    <col min="3066" max="3066" width="21.7109375" style="274" bestFit="1" customWidth="1"/>
    <col min="3067" max="3067" width="22.140625" style="274" customWidth="1"/>
    <col min="3068" max="3068" width="20.28515625" style="274" customWidth="1"/>
    <col min="3069" max="3069" width="20.7109375" style="274" customWidth="1"/>
    <col min="3070" max="3070" width="22.85546875" style="274" customWidth="1"/>
    <col min="3071" max="3071" width="15.140625" style="274" customWidth="1"/>
    <col min="3072" max="3072" width="20.140625" style="274" customWidth="1"/>
    <col min="3073" max="3073" width="20.28515625" style="274" customWidth="1"/>
    <col min="3074" max="3074" width="34.7109375" style="274" customWidth="1"/>
    <col min="3075" max="3075" width="17.85546875" style="274" customWidth="1"/>
    <col min="3076" max="3076" width="13.7109375" style="274" customWidth="1"/>
    <col min="3077" max="3077" width="17.7109375" style="274" customWidth="1"/>
    <col min="3078" max="3078" width="12.85546875" style="274" customWidth="1"/>
    <col min="3079" max="3079" width="8.85546875" style="274"/>
    <col min="3080" max="3080" width="13.42578125" style="274" customWidth="1"/>
    <col min="3081" max="3083" width="22.42578125" style="274" customWidth="1"/>
    <col min="3084" max="3084" width="8.85546875" style="274"/>
    <col min="3085" max="3085" width="35.140625" style="274" bestFit="1" customWidth="1"/>
    <col min="3086" max="3086" width="25.85546875" style="274" bestFit="1" customWidth="1"/>
    <col min="3087" max="3090" width="8.85546875" style="274"/>
    <col min="3091" max="3091" width="47.42578125" style="274" bestFit="1" customWidth="1"/>
    <col min="3092" max="3317" width="8.85546875" style="274"/>
    <col min="3318" max="3318" width="30.140625" style="274" customWidth="1"/>
    <col min="3319" max="3319" width="35.42578125" style="274" customWidth="1"/>
    <col min="3320" max="3320" width="19.140625" style="274" bestFit="1" customWidth="1"/>
    <col min="3321" max="3321" width="19.140625" style="274" customWidth="1"/>
    <col min="3322" max="3322" width="21.7109375" style="274" bestFit="1" customWidth="1"/>
    <col min="3323" max="3323" width="22.140625" style="274" customWidth="1"/>
    <col min="3324" max="3324" width="20.28515625" style="274" customWidth="1"/>
    <col min="3325" max="3325" width="20.7109375" style="274" customWidth="1"/>
    <col min="3326" max="3326" width="22.85546875" style="274" customWidth="1"/>
    <col min="3327" max="3327" width="15.140625" style="274" customWidth="1"/>
    <col min="3328" max="3328" width="20.140625" style="274" customWidth="1"/>
    <col min="3329" max="3329" width="20.28515625" style="274" customWidth="1"/>
    <col min="3330" max="3330" width="34.7109375" style="274" customWidth="1"/>
    <col min="3331" max="3331" width="17.85546875" style="274" customWidth="1"/>
    <col min="3332" max="3332" width="13.7109375" style="274" customWidth="1"/>
    <col min="3333" max="3333" width="17.7109375" style="274" customWidth="1"/>
    <col min="3334" max="3334" width="12.85546875" style="274" customWidth="1"/>
    <col min="3335" max="3335" width="8.85546875" style="274"/>
    <col min="3336" max="3336" width="13.42578125" style="274" customWidth="1"/>
    <col min="3337" max="3339" width="22.42578125" style="274" customWidth="1"/>
    <col min="3340" max="3340" width="8.85546875" style="274"/>
    <col min="3341" max="3341" width="35.140625" style="274" bestFit="1" customWidth="1"/>
    <col min="3342" max="3342" width="25.85546875" style="274" bestFit="1" customWidth="1"/>
    <col min="3343" max="3346" width="8.85546875" style="274"/>
    <col min="3347" max="3347" width="47.42578125" style="274" bestFit="1" customWidth="1"/>
    <col min="3348" max="3573" width="8.85546875" style="274"/>
    <col min="3574" max="3574" width="30.140625" style="274" customWidth="1"/>
    <col min="3575" max="3575" width="35.42578125" style="274" customWidth="1"/>
    <col min="3576" max="3576" width="19.140625" style="274" bestFit="1" customWidth="1"/>
    <col min="3577" max="3577" width="19.140625" style="274" customWidth="1"/>
    <col min="3578" max="3578" width="21.7109375" style="274" bestFit="1" customWidth="1"/>
    <col min="3579" max="3579" width="22.140625" style="274" customWidth="1"/>
    <col min="3580" max="3580" width="20.28515625" style="274" customWidth="1"/>
    <col min="3581" max="3581" width="20.7109375" style="274" customWidth="1"/>
    <col min="3582" max="3582" width="22.85546875" style="274" customWidth="1"/>
    <col min="3583" max="3583" width="15.140625" style="274" customWidth="1"/>
    <col min="3584" max="3584" width="20.140625" style="274" customWidth="1"/>
    <col min="3585" max="3585" width="20.28515625" style="274" customWidth="1"/>
    <col min="3586" max="3586" width="34.7109375" style="274" customWidth="1"/>
    <col min="3587" max="3587" width="17.85546875" style="274" customWidth="1"/>
    <col min="3588" max="3588" width="13.7109375" style="274" customWidth="1"/>
    <col min="3589" max="3589" width="17.7109375" style="274" customWidth="1"/>
    <col min="3590" max="3590" width="12.85546875" style="274" customWidth="1"/>
    <col min="3591" max="3591" width="8.85546875" style="274"/>
    <col min="3592" max="3592" width="13.42578125" style="274" customWidth="1"/>
    <col min="3593" max="3595" width="22.42578125" style="274" customWidth="1"/>
    <col min="3596" max="3596" width="8.85546875" style="274"/>
    <col min="3597" max="3597" width="35.140625" style="274" bestFit="1" customWidth="1"/>
    <col min="3598" max="3598" width="25.85546875" style="274" bestFit="1" customWidth="1"/>
    <col min="3599" max="3602" width="8.85546875" style="274"/>
    <col min="3603" max="3603" width="47.42578125" style="274" bestFit="1" customWidth="1"/>
    <col min="3604" max="3829" width="8.85546875" style="274"/>
    <col min="3830" max="3830" width="30.140625" style="274" customWidth="1"/>
    <col min="3831" max="3831" width="35.42578125" style="274" customWidth="1"/>
    <col min="3832" max="3832" width="19.140625" style="274" bestFit="1" customWidth="1"/>
    <col min="3833" max="3833" width="19.140625" style="274" customWidth="1"/>
    <col min="3834" max="3834" width="21.7109375" style="274" bestFit="1" customWidth="1"/>
    <col min="3835" max="3835" width="22.140625" style="274" customWidth="1"/>
    <col min="3836" max="3836" width="20.28515625" style="274" customWidth="1"/>
    <col min="3837" max="3837" width="20.7109375" style="274" customWidth="1"/>
    <col min="3838" max="3838" width="22.85546875" style="274" customWidth="1"/>
    <col min="3839" max="3839" width="15.140625" style="274" customWidth="1"/>
    <col min="3840" max="3840" width="20.140625" style="274" customWidth="1"/>
    <col min="3841" max="3841" width="20.28515625" style="274" customWidth="1"/>
    <col min="3842" max="3842" width="34.7109375" style="274" customWidth="1"/>
    <col min="3843" max="3843" width="17.85546875" style="274" customWidth="1"/>
    <col min="3844" max="3844" width="13.7109375" style="274" customWidth="1"/>
    <col min="3845" max="3845" width="17.7109375" style="274" customWidth="1"/>
    <col min="3846" max="3846" width="12.85546875" style="274" customWidth="1"/>
    <col min="3847" max="3847" width="8.85546875" style="274"/>
    <col min="3848" max="3848" width="13.42578125" style="274" customWidth="1"/>
    <col min="3849" max="3851" width="22.42578125" style="274" customWidth="1"/>
    <col min="3852" max="3852" width="8.85546875" style="274"/>
    <col min="3853" max="3853" width="35.140625" style="274" bestFit="1" customWidth="1"/>
    <col min="3854" max="3854" width="25.85546875" style="274" bestFit="1" customWidth="1"/>
    <col min="3855" max="3858" width="8.85546875" style="274"/>
    <col min="3859" max="3859" width="47.42578125" style="274" bestFit="1" customWidth="1"/>
    <col min="3860" max="4085" width="8.85546875" style="274"/>
    <col min="4086" max="4086" width="30.140625" style="274" customWidth="1"/>
    <col min="4087" max="4087" width="35.42578125" style="274" customWidth="1"/>
    <col min="4088" max="4088" width="19.140625" style="274" bestFit="1" customWidth="1"/>
    <col min="4089" max="4089" width="19.140625" style="274" customWidth="1"/>
    <col min="4090" max="4090" width="21.7109375" style="274" bestFit="1" customWidth="1"/>
    <col min="4091" max="4091" width="22.140625" style="274" customWidth="1"/>
    <col min="4092" max="4092" width="20.28515625" style="274" customWidth="1"/>
    <col min="4093" max="4093" width="20.7109375" style="274" customWidth="1"/>
    <col min="4094" max="4094" width="22.85546875" style="274" customWidth="1"/>
    <col min="4095" max="4095" width="15.140625" style="274" customWidth="1"/>
    <col min="4096" max="4096" width="20.140625" style="274" customWidth="1"/>
    <col min="4097" max="4097" width="20.28515625" style="274" customWidth="1"/>
    <col min="4098" max="4098" width="34.7109375" style="274" customWidth="1"/>
    <col min="4099" max="4099" width="17.85546875" style="274" customWidth="1"/>
    <col min="4100" max="4100" width="13.7109375" style="274" customWidth="1"/>
    <col min="4101" max="4101" width="17.7109375" style="274" customWidth="1"/>
    <col min="4102" max="4102" width="12.85546875" style="274" customWidth="1"/>
    <col min="4103" max="4103" width="8.85546875" style="274"/>
    <col min="4104" max="4104" width="13.42578125" style="274" customWidth="1"/>
    <col min="4105" max="4107" width="22.42578125" style="274" customWidth="1"/>
    <col min="4108" max="4108" width="8.85546875" style="274"/>
    <col min="4109" max="4109" width="35.140625" style="274" bestFit="1" customWidth="1"/>
    <col min="4110" max="4110" width="25.85546875" style="274" bestFit="1" customWidth="1"/>
    <col min="4111" max="4114" width="8.85546875" style="274"/>
    <col min="4115" max="4115" width="47.42578125" style="274" bestFit="1" customWidth="1"/>
    <col min="4116" max="4341" width="8.85546875" style="274"/>
    <col min="4342" max="4342" width="30.140625" style="274" customWidth="1"/>
    <col min="4343" max="4343" width="35.42578125" style="274" customWidth="1"/>
    <col min="4344" max="4344" width="19.140625" style="274" bestFit="1" customWidth="1"/>
    <col min="4345" max="4345" width="19.140625" style="274" customWidth="1"/>
    <col min="4346" max="4346" width="21.7109375" style="274" bestFit="1" customWidth="1"/>
    <col min="4347" max="4347" width="22.140625" style="274" customWidth="1"/>
    <col min="4348" max="4348" width="20.28515625" style="274" customWidth="1"/>
    <col min="4349" max="4349" width="20.7109375" style="274" customWidth="1"/>
    <col min="4350" max="4350" width="22.85546875" style="274" customWidth="1"/>
    <col min="4351" max="4351" width="15.140625" style="274" customWidth="1"/>
    <col min="4352" max="4352" width="20.140625" style="274" customWidth="1"/>
    <col min="4353" max="4353" width="20.28515625" style="274" customWidth="1"/>
    <col min="4354" max="4354" width="34.7109375" style="274" customWidth="1"/>
    <col min="4355" max="4355" width="17.85546875" style="274" customWidth="1"/>
    <col min="4356" max="4356" width="13.7109375" style="274" customWidth="1"/>
    <col min="4357" max="4357" width="17.7109375" style="274" customWidth="1"/>
    <col min="4358" max="4358" width="12.85546875" style="274" customWidth="1"/>
    <col min="4359" max="4359" width="8.85546875" style="274"/>
    <col min="4360" max="4360" width="13.42578125" style="274" customWidth="1"/>
    <col min="4361" max="4363" width="22.42578125" style="274" customWidth="1"/>
    <col min="4364" max="4364" width="8.85546875" style="274"/>
    <col min="4365" max="4365" width="35.140625" style="274" bestFit="1" customWidth="1"/>
    <col min="4366" max="4366" width="25.85546875" style="274" bestFit="1" customWidth="1"/>
    <col min="4367" max="4370" width="8.85546875" style="274"/>
    <col min="4371" max="4371" width="47.42578125" style="274" bestFit="1" customWidth="1"/>
    <col min="4372" max="4597" width="8.85546875" style="274"/>
    <col min="4598" max="4598" width="30.140625" style="274" customWidth="1"/>
    <col min="4599" max="4599" width="35.42578125" style="274" customWidth="1"/>
    <col min="4600" max="4600" width="19.140625" style="274" bestFit="1" customWidth="1"/>
    <col min="4601" max="4601" width="19.140625" style="274" customWidth="1"/>
    <col min="4602" max="4602" width="21.7109375" style="274" bestFit="1" customWidth="1"/>
    <col min="4603" max="4603" width="22.140625" style="274" customWidth="1"/>
    <col min="4604" max="4604" width="20.28515625" style="274" customWidth="1"/>
    <col min="4605" max="4605" width="20.7109375" style="274" customWidth="1"/>
    <col min="4606" max="4606" width="22.85546875" style="274" customWidth="1"/>
    <col min="4607" max="4607" width="15.140625" style="274" customWidth="1"/>
    <col min="4608" max="4608" width="20.140625" style="274" customWidth="1"/>
    <col min="4609" max="4609" width="20.28515625" style="274" customWidth="1"/>
    <col min="4610" max="4610" width="34.7109375" style="274" customWidth="1"/>
    <col min="4611" max="4611" width="17.85546875" style="274" customWidth="1"/>
    <col min="4612" max="4612" width="13.7109375" style="274" customWidth="1"/>
    <col min="4613" max="4613" width="17.7109375" style="274" customWidth="1"/>
    <col min="4614" max="4614" width="12.85546875" style="274" customWidth="1"/>
    <col min="4615" max="4615" width="8.85546875" style="274"/>
    <col min="4616" max="4616" width="13.42578125" style="274" customWidth="1"/>
    <col min="4617" max="4619" width="22.42578125" style="274" customWidth="1"/>
    <col min="4620" max="4620" width="8.85546875" style="274"/>
    <col min="4621" max="4621" width="35.140625" style="274" bestFit="1" customWidth="1"/>
    <col min="4622" max="4622" width="25.85546875" style="274" bestFit="1" customWidth="1"/>
    <col min="4623" max="4626" width="8.85546875" style="274"/>
    <col min="4627" max="4627" width="47.42578125" style="274" bestFit="1" customWidth="1"/>
    <col min="4628" max="4853" width="8.85546875" style="274"/>
    <col min="4854" max="4854" width="30.140625" style="274" customWidth="1"/>
    <col min="4855" max="4855" width="35.42578125" style="274" customWidth="1"/>
    <col min="4856" max="4856" width="19.140625" style="274" bestFit="1" customWidth="1"/>
    <col min="4857" max="4857" width="19.140625" style="274" customWidth="1"/>
    <col min="4858" max="4858" width="21.7109375" style="274" bestFit="1" customWidth="1"/>
    <col min="4859" max="4859" width="22.140625" style="274" customWidth="1"/>
    <col min="4860" max="4860" width="20.28515625" style="274" customWidth="1"/>
    <col min="4861" max="4861" width="20.7109375" style="274" customWidth="1"/>
    <col min="4862" max="4862" width="22.85546875" style="274" customWidth="1"/>
    <col min="4863" max="4863" width="15.140625" style="274" customWidth="1"/>
    <col min="4864" max="4864" width="20.140625" style="274" customWidth="1"/>
    <col min="4865" max="4865" width="20.28515625" style="274" customWidth="1"/>
    <col min="4866" max="4866" width="34.7109375" style="274" customWidth="1"/>
    <col min="4867" max="4867" width="17.85546875" style="274" customWidth="1"/>
    <col min="4868" max="4868" width="13.7109375" style="274" customWidth="1"/>
    <col min="4869" max="4869" width="17.7109375" style="274" customWidth="1"/>
    <col min="4870" max="4870" width="12.85546875" style="274" customWidth="1"/>
    <col min="4871" max="4871" width="8.85546875" style="274"/>
    <col min="4872" max="4872" width="13.42578125" style="274" customWidth="1"/>
    <col min="4873" max="4875" width="22.42578125" style="274" customWidth="1"/>
    <col min="4876" max="4876" width="8.85546875" style="274"/>
    <col min="4877" max="4877" width="35.140625" style="274" bestFit="1" customWidth="1"/>
    <col min="4878" max="4878" width="25.85546875" style="274" bestFit="1" customWidth="1"/>
    <col min="4879" max="4882" width="8.85546875" style="274"/>
    <col min="4883" max="4883" width="47.42578125" style="274" bestFit="1" customWidth="1"/>
    <col min="4884" max="5109" width="8.85546875" style="274"/>
    <col min="5110" max="5110" width="30.140625" style="274" customWidth="1"/>
    <col min="5111" max="5111" width="35.42578125" style="274" customWidth="1"/>
    <col min="5112" max="5112" width="19.140625" style="274" bestFit="1" customWidth="1"/>
    <col min="5113" max="5113" width="19.140625" style="274" customWidth="1"/>
    <col min="5114" max="5114" width="21.7109375" style="274" bestFit="1" customWidth="1"/>
    <col min="5115" max="5115" width="22.140625" style="274" customWidth="1"/>
    <col min="5116" max="5116" width="20.28515625" style="274" customWidth="1"/>
    <col min="5117" max="5117" width="20.7109375" style="274" customWidth="1"/>
    <col min="5118" max="5118" width="22.85546875" style="274" customWidth="1"/>
    <col min="5119" max="5119" width="15.140625" style="274" customWidth="1"/>
    <col min="5120" max="5120" width="20.140625" style="274" customWidth="1"/>
    <col min="5121" max="5121" width="20.28515625" style="274" customWidth="1"/>
    <col min="5122" max="5122" width="34.7109375" style="274" customWidth="1"/>
    <col min="5123" max="5123" width="17.85546875" style="274" customWidth="1"/>
    <col min="5124" max="5124" width="13.7109375" style="274" customWidth="1"/>
    <col min="5125" max="5125" width="17.7109375" style="274" customWidth="1"/>
    <col min="5126" max="5126" width="12.85546875" style="274" customWidth="1"/>
    <col min="5127" max="5127" width="8.85546875" style="274"/>
    <col min="5128" max="5128" width="13.42578125" style="274" customWidth="1"/>
    <col min="5129" max="5131" width="22.42578125" style="274" customWidth="1"/>
    <col min="5132" max="5132" width="8.85546875" style="274"/>
    <col min="5133" max="5133" width="35.140625" style="274" bestFit="1" customWidth="1"/>
    <col min="5134" max="5134" width="25.85546875" style="274" bestFit="1" customWidth="1"/>
    <col min="5135" max="5138" width="8.85546875" style="274"/>
    <col min="5139" max="5139" width="47.42578125" style="274" bestFit="1" customWidth="1"/>
    <col min="5140" max="5365" width="8.85546875" style="274"/>
    <col min="5366" max="5366" width="30.140625" style="274" customWidth="1"/>
    <col min="5367" max="5367" width="35.42578125" style="274" customWidth="1"/>
    <col min="5368" max="5368" width="19.140625" style="274" bestFit="1" customWidth="1"/>
    <col min="5369" max="5369" width="19.140625" style="274" customWidth="1"/>
    <col min="5370" max="5370" width="21.7109375" style="274" bestFit="1" customWidth="1"/>
    <col min="5371" max="5371" width="22.140625" style="274" customWidth="1"/>
    <col min="5372" max="5372" width="20.28515625" style="274" customWidth="1"/>
    <col min="5373" max="5373" width="20.7109375" style="274" customWidth="1"/>
    <col min="5374" max="5374" width="22.85546875" style="274" customWidth="1"/>
    <col min="5375" max="5375" width="15.140625" style="274" customWidth="1"/>
    <col min="5376" max="5376" width="20.140625" style="274" customWidth="1"/>
    <col min="5377" max="5377" width="20.28515625" style="274" customWidth="1"/>
    <col min="5378" max="5378" width="34.7109375" style="274" customWidth="1"/>
    <col min="5379" max="5379" width="17.85546875" style="274" customWidth="1"/>
    <col min="5380" max="5380" width="13.7109375" style="274" customWidth="1"/>
    <col min="5381" max="5381" width="17.7109375" style="274" customWidth="1"/>
    <col min="5382" max="5382" width="12.85546875" style="274" customWidth="1"/>
    <col min="5383" max="5383" width="8.85546875" style="274"/>
    <col min="5384" max="5384" width="13.42578125" style="274" customWidth="1"/>
    <col min="5385" max="5387" width="22.42578125" style="274" customWidth="1"/>
    <col min="5388" max="5388" width="8.85546875" style="274"/>
    <col min="5389" max="5389" width="35.140625" style="274" bestFit="1" customWidth="1"/>
    <col min="5390" max="5390" width="25.85546875" style="274" bestFit="1" customWidth="1"/>
    <col min="5391" max="5394" width="8.85546875" style="274"/>
    <col min="5395" max="5395" width="47.42578125" style="274" bestFit="1" customWidth="1"/>
    <col min="5396" max="5621" width="8.85546875" style="274"/>
    <col min="5622" max="5622" width="30.140625" style="274" customWidth="1"/>
    <col min="5623" max="5623" width="35.42578125" style="274" customWidth="1"/>
    <col min="5624" max="5624" width="19.140625" style="274" bestFit="1" customWidth="1"/>
    <col min="5625" max="5625" width="19.140625" style="274" customWidth="1"/>
    <col min="5626" max="5626" width="21.7109375" style="274" bestFit="1" customWidth="1"/>
    <col min="5627" max="5627" width="22.140625" style="274" customWidth="1"/>
    <col min="5628" max="5628" width="20.28515625" style="274" customWidth="1"/>
    <col min="5629" max="5629" width="20.7109375" style="274" customWidth="1"/>
    <col min="5630" max="5630" width="22.85546875" style="274" customWidth="1"/>
    <col min="5631" max="5631" width="15.140625" style="274" customWidth="1"/>
    <col min="5632" max="5632" width="20.140625" style="274" customWidth="1"/>
    <col min="5633" max="5633" width="20.28515625" style="274" customWidth="1"/>
    <col min="5634" max="5634" width="34.7109375" style="274" customWidth="1"/>
    <col min="5635" max="5635" width="17.85546875" style="274" customWidth="1"/>
    <col min="5636" max="5636" width="13.7109375" style="274" customWidth="1"/>
    <col min="5637" max="5637" width="17.7109375" style="274" customWidth="1"/>
    <col min="5638" max="5638" width="12.85546875" style="274" customWidth="1"/>
    <col min="5639" max="5639" width="8.85546875" style="274"/>
    <col min="5640" max="5640" width="13.42578125" style="274" customWidth="1"/>
    <col min="5641" max="5643" width="22.42578125" style="274" customWidth="1"/>
    <col min="5644" max="5644" width="8.85546875" style="274"/>
    <col min="5645" max="5645" width="35.140625" style="274" bestFit="1" customWidth="1"/>
    <col min="5646" max="5646" width="25.85546875" style="274" bestFit="1" customWidth="1"/>
    <col min="5647" max="5650" width="8.85546875" style="274"/>
    <col min="5651" max="5651" width="47.42578125" style="274" bestFit="1" customWidth="1"/>
    <col min="5652" max="5877" width="8.85546875" style="274"/>
    <col min="5878" max="5878" width="30.140625" style="274" customWidth="1"/>
    <col min="5879" max="5879" width="35.42578125" style="274" customWidth="1"/>
    <col min="5880" max="5880" width="19.140625" style="274" bestFit="1" customWidth="1"/>
    <col min="5881" max="5881" width="19.140625" style="274" customWidth="1"/>
    <col min="5882" max="5882" width="21.7109375" style="274" bestFit="1" customWidth="1"/>
    <col min="5883" max="5883" width="22.140625" style="274" customWidth="1"/>
    <col min="5884" max="5884" width="20.28515625" style="274" customWidth="1"/>
    <col min="5885" max="5885" width="20.7109375" style="274" customWidth="1"/>
    <col min="5886" max="5886" width="22.85546875" style="274" customWidth="1"/>
    <col min="5887" max="5887" width="15.140625" style="274" customWidth="1"/>
    <col min="5888" max="5888" width="20.140625" style="274" customWidth="1"/>
    <col min="5889" max="5889" width="20.28515625" style="274" customWidth="1"/>
    <col min="5890" max="5890" width="34.7109375" style="274" customWidth="1"/>
    <col min="5891" max="5891" width="17.85546875" style="274" customWidth="1"/>
    <col min="5892" max="5892" width="13.7109375" style="274" customWidth="1"/>
    <col min="5893" max="5893" width="17.7109375" style="274" customWidth="1"/>
    <col min="5894" max="5894" width="12.85546875" style="274" customWidth="1"/>
    <col min="5895" max="5895" width="8.85546875" style="274"/>
    <col min="5896" max="5896" width="13.42578125" style="274" customWidth="1"/>
    <col min="5897" max="5899" width="22.42578125" style="274" customWidth="1"/>
    <col min="5900" max="5900" width="8.85546875" style="274"/>
    <col min="5901" max="5901" width="35.140625" style="274" bestFit="1" customWidth="1"/>
    <col min="5902" max="5902" width="25.85546875" style="274" bestFit="1" customWidth="1"/>
    <col min="5903" max="5906" width="8.85546875" style="274"/>
    <col min="5907" max="5907" width="47.42578125" style="274" bestFit="1" customWidth="1"/>
    <col min="5908" max="6133" width="8.85546875" style="274"/>
    <col min="6134" max="6134" width="30.140625" style="274" customWidth="1"/>
    <col min="6135" max="6135" width="35.42578125" style="274" customWidth="1"/>
    <col min="6136" max="6136" width="19.140625" style="274" bestFit="1" customWidth="1"/>
    <col min="6137" max="6137" width="19.140625" style="274" customWidth="1"/>
    <col min="6138" max="6138" width="21.7109375" style="274" bestFit="1" customWidth="1"/>
    <col min="6139" max="6139" width="22.140625" style="274" customWidth="1"/>
    <col min="6140" max="6140" width="20.28515625" style="274" customWidth="1"/>
    <col min="6141" max="6141" width="20.7109375" style="274" customWidth="1"/>
    <col min="6142" max="6142" width="22.85546875" style="274" customWidth="1"/>
    <col min="6143" max="6143" width="15.140625" style="274" customWidth="1"/>
    <col min="6144" max="6144" width="20.140625" style="274" customWidth="1"/>
    <col min="6145" max="6145" width="20.28515625" style="274" customWidth="1"/>
    <col min="6146" max="6146" width="34.7109375" style="274" customWidth="1"/>
    <col min="6147" max="6147" width="17.85546875" style="274" customWidth="1"/>
    <col min="6148" max="6148" width="13.7109375" style="274" customWidth="1"/>
    <col min="6149" max="6149" width="17.7109375" style="274" customWidth="1"/>
    <col min="6150" max="6150" width="12.85546875" style="274" customWidth="1"/>
    <col min="6151" max="6151" width="8.85546875" style="274"/>
    <col min="6152" max="6152" width="13.42578125" style="274" customWidth="1"/>
    <col min="6153" max="6155" width="22.42578125" style="274" customWidth="1"/>
    <col min="6156" max="6156" width="8.85546875" style="274"/>
    <col min="6157" max="6157" width="35.140625" style="274" bestFit="1" customWidth="1"/>
    <col min="6158" max="6158" width="25.85546875" style="274" bestFit="1" customWidth="1"/>
    <col min="6159" max="6162" width="8.85546875" style="274"/>
    <col min="6163" max="6163" width="47.42578125" style="274" bestFit="1" customWidth="1"/>
    <col min="6164" max="6389" width="8.85546875" style="274"/>
    <col min="6390" max="6390" width="30.140625" style="274" customWidth="1"/>
    <col min="6391" max="6391" width="35.42578125" style="274" customWidth="1"/>
    <col min="6392" max="6392" width="19.140625" style="274" bestFit="1" customWidth="1"/>
    <col min="6393" max="6393" width="19.140625" style="274" customWidth="1"/>
    <col min="6394" max="6394" width="21.7109375" style="274" bestFit="1" customWidth="1"/>
    <col min="6395" max="6395" width="22.140625" style="274" customWidth="1"/>
    <col min="6396" max="6396" width="20.28515625" style="274" customWidth="1"/>
    <col min="6397" max="6397" width="20.7109375" style="274" customWidth="1"/>
    <col min="6398" max="6398" width="22.85546875" style="274" customWidth="1"/>
    <col min="6399" max="6399" width="15.140625" style="274" customWidth="1"/>
    <col min="6400" max="6400" width="20.140625" style="274" customWidth="1"/>
    <col min="6401" max="6401" width="20.28515625" style="274" customWidth="1"/>
    <col min="6402" max="6402" width="34.7109375" style="274" customWidth="1"/>
    <col min="6403" max="6403" width="17.85546875" style="274" customWidth="1"/>
    <col min="6404" max="6404" width="13.7109375" style="274" customWidth="1"/>
    <col min="6405" max="6405" width="17.7109375" style="274" customWidth="1"/>
    <col min="6406" max="6406" width="12.85546875" style="274" customWidth="1"/>
    <col min="6407" max="6407" width="8.85546875" style="274"/>
    <col min="6408" max="6408" width="13.42578125" style="274" customWidth="1"/>
    <col min="6409" max="6411" width="22.42578125" style="274" customWidth="1"/>
    <col min="6412" max="6412" width="8.85546875" style="274"/>
    <col min="6413" max="6413" width="35.140625" style="274" bestFit="1" customWidth="1"/>
    <col min="6414" max="6414" width="25.85546875" style="274" bestFit="1" customWidth="1"/>
    <col min="6415" max="6418" width="8.85546875" style="274"/>
    <col min="6419" max="6419" width="47.42578125" style="274" bestFit="1" customWidth="1"/>
    <col min="6420" max="6645" width="8.85546875" style="274"/>
    <col min="6646" max="6646" width="30.140625" style="274" customWidth="1"/>
    <col min="6647" max="6647" width="35.42578125" style="274" customWidth="1"/>
    <col min="6648" max="6648" width="19.140625" style="274" bestFit="1" customWidth="1"/>
    <col min="6649" max="6649" width="19.140625" style="274" customWidth="1"/>
    <col min="6650" max="6650" width="21.7109375" style="274" bestFit="1" customWidth="1"/>
    <col min="6651" max="6651" width="22.140625" style="274" customWidth="1"/>
    <col min="6652" max="6652" width="20.28515625" style="274" customWidth="1"/>
    <col min="6653" max="6653" width="20.7109375" style="274" customWidth="1"/>
    <col min="6654" max="6654" width="22.85546875" style="274" customWidth="1"/>
    <col min="6655" max="6655" width="15.140625" style="274" customWidth="1"/>
    <col min="6656" max="6656" width="20.140625" style="274" customWidth="1"/>
    <col min="6657" max="6657" width="20.28515625" style="274" customWidth="1"/>
    <col min="6658" max="6658" width="34.7109375" style="274" customWidth="1"/>
    <col min="6659" max="6659" width="17.85546875" style="274" customWidth="1"/>
    <col min="6660" max="6660" width="13.7109375" style="274" customWidth="1"/>
    <col min="6661" max="6661" width="17.7109375" style="274" customWidth="1"/>
    <col min="6662" max="6662" width="12.85546875" style="274" customWidth="1"/>
    <col min="6663" max="6663" width="8.85546875" style="274"/>
    <col min="6664" max="6664" width="13.42578125" style="274" customWidth="1"/>
    <col min="6665" max="6667" width="22.42578125" style="274" customWidth="1"/>
    <col min="6668" max="6668" width="8.85546875" style="274"/>
    <col min="6669" max="6669" width="35.140625" style="274" bestFit="1" customWidth="1"/>
    <col min="6670" max="6670" width="25.85546875" style="274" bestFit="1" customWidth="1"/>
    <col min="6671" max="6674" width="8.85546875" style="274"/>
    <col min="6675" max="6675" width="47.42578125" style="274" bestFit="1" customWidth="1"/>
    <col min="6676" max="6901" width="8.85546875" style="274"/>
    <col min="6902" max="6902" width="30.140625" style="274" customWidth="1"/>
    <col min="6903" max="6903" width="35.42578125" style="274" customWidth="1"/>
    <col min="6904" max="6904" width="19.140625" style="274" bestFit="1" customWidth="1"/>
    <col min="6905" max="6905" width="19.140625" style="274" customWidth="1"/>
    <col min="6906" max="6906" width="21.7109375" style="274" bestFit="1" customWidth="1"/>
    <col min="6907" max="6907" width="22.140625" style="274" customWidth="1"/>
    <col min="6908" max="6908" width="20.28515625" style="274" customWidth="1"/>
    <col min="6909" max="6909" width="20.7109375" style="274" customWidth="1"/>
    <col min="6910" max="6910" width="22.85546875" style="274" customWidth="1"/>
    <col min="6911" max="6911" width="15.140625" style="274" customWidth="1"/>
    <col min="6912" max="6912" width="20.140625" style="274" customWidth="1"/>
    <col min="6913" max="6913" width="20.28515625" style="274" customWidth="1"/>
    <col min="6914" max="6914" width="34.7109375" style="274" customWidth="1"/>
    <col min="6915" max="6915" width="17.85546875" style="274" customWidth="1"/>
    <col min="6916" max="6916" width="13.7109375" style="274" customWidth="1"/>
    <col min="6917" max="6917" width="17.7109375" style="274" customWidth="1"/>
    <col min="6918" max="6918" width="12.85546875" style="274" customWidth="1"/>
    <col min="6919" max="6919" width="8.85546875" style="274"/>
    <col min="6920" max="6920" width="13.42578125" style="274" customWidth="1"/>
    <col min="6921" max="6923" width="22.42578125" style="274" customWidth="1"/>
    <col min="6924" max="6924" width="8.85546875" style="274"/>
    <col min="6925" max="6925" width="35.140625" style="274" bestFit="1" customWidth="1"/>
    <col min="6926" max="6926" width="25.85546875" style="274" bestFit="1" customWidth="1"/>
    <col min="6927" max="6930" width="8.85546875" style="274"/>
    <col min="6931" max="6931" width="47.42578125" style="274" bestFit="1" customWidth="1"/>
    <col min="6932" max="7157" width="8.85546875" style="274"/>
    <col min="7158" max="7158" width="30.140625" style="274" customWidth="1"/>
    <col min="7159" max="7159" width="35.42578125" style="274" customWidth="1"/>
    <col min="7160" max="7160" width="19.140625" style="274" bestFit="1" customWidth="1"/>
    <col min="7161" max="7161" width="19.140625" style="274" customWidth="1"/>
    <col min="7162" max="7162" width="21.7109375" style="274" bestFit="1" customWidth="1"/>
    <col min="7163" max="7163" width="22.140625" style="274" customWidth="1"/>
    <col min="7164" max="7164" width="20.28515625" style="274" customWidth="1"/>
    <col min="7165" max="7165" width="20.7109375" style="274" customWidth="1"/>
    <col min="7166" max="7166" width="22.85546875" style="274" customWidth="1"/>
    <col min="7167" max="7167" width="15.140625" style="274" customWidth="1"/>
    <col min="7168" max="7168" width="20.140625" style="274" customWidth="1"/>
    <col min="7169" max="7169" width="20.28515625" style="274" customWidth="1"/>
    <col min="7170" max="7170" width="34.7109375" style="274" customWidth="1"/>
    <col min="7171" max="7171" width="17.85546875" style="274" customWidth="1"/>
    <col min="7172" max="7172" width="13.7109375" style="274" customWidth="1"/>
    <col min="7173" max="7173" width="17.7109375" style="274" customWidth="1"/>
    <col min="7174" max="7174" width="12.85546875" style="274" customWidth="1"/>
    <col min="7175" max="7175" width="8.85546875" style="274"/>
    <col min="7176" max="7176" width="13.42578125" style="274" customWidth="1"/>
    <col min="7177" max="7179" width="22.42578125" style="274" customWidth="1"/>
    <col min="7180" max="7180" width="8.85546875" style="274"/>
    <col min="7181" max="7181" width="35.140625" style="274" bestFit="1" customWidth="1"/>
    <col min="7182" max="7182" width="25.85546875" style="274" bestFit="1" customWidth="1"/>
    <col min="7183" max="7186" width="8.85546875" style="274"/>
    <col min="7187" max="7187" width="47.42578125" style="274" bestFit="1" customWidth="1"/>
    <col min="7188" max="7413" width="8.85546875" style="274"/>
    <col min="7414" max="7414" width="30.140625" style="274" customWidth="1"/>
    <col min="7415" max="7415" width="35.42578125" style="274" customWidth="1"/>
    <col min="7416" max="7416" width="19.140625" style="274" bestFit="1" customWidth="1"/>
    <col min="7417" max="7417" width="19.140625" style="274" customWidth="1"/>
    <col min="7418" max="7418" width="21.7109375" style="274" bestFit="1" customWidth="1"/>
    <col min="7419" max="7419" width="22.140625" style="274" customWidth="1"/>
    <col min="7420" max="7420" width="20.28515625" style="274" customWidth="1"/>
    <col min="7421" max="7421" width="20.7109375" style="274" customWidth="1"/>
    <col min="7422" max="7422" width="22.85546875" style="274" customWidth="1"/>
    <col min="7423" max="7423" width="15.140625" style="274" customWidth="1"/>
    <col min="7424" max="7424" width="20.140625" style="274" customWidth="1"/>
    <col min="7425" max="7425" width="20.28515625" style="274" customWidth="1"/>
    <col min="7426" max="7426" width="34.7109375" style="274" customWidth="1"/>
    <col min="7427" max="7427" width="17.85546875" style="274" customWidth="1"/>
    <col min="7428" max="7428" width="13.7109375" style="274" customWidth="1"/>
    <col min="7429" max="7429" width="17.7109375" style="274" customWidth="1"/>
    <col min="7430" max="7430" width="12.85546875" style="274" customWidth="1"/>
    <col min="7431" max="7431" width="8.85546875" style="274"/>
    <col min="7432" max="7432" width="13.42578125" style="274" customWidth="1"/>
    <col min="7433" max="7435" width="22.42578125" style="274" customWidth="1"/>
    <col min="7436" max="7436" width="8.85546875" style="274"/>
    <col min="7437" max="7437" width="35.140625" style="274" bestFit="1" customWidth="1"/>
    <col min="7438" max="7438" width="25.85546875" style="274" bestFit="1" customWidth="1"/>
    <col min="7439" max="7442" width="8.85546875" style="274"/>
    <col min="7443" max="7443" width="47.42578125" style="274" bestFit="1" customWidth="1"/>
    <col min="7444" max="7669" width="8.85546875" style="274"/>
    <col min="7670" max="7670" width="30.140625" style="274" customWidth="1"/>
    <col min="7671" max="7671" width="35.42578125" style="274" customWidth="1"/>
    <col min="7672" max="7672" width="19.140625" style="274" bestFit="1" customWidth="1"/>
    <col min="7673" max="7673" width="19.140625" style="274" customWidth="1"/>
    <col min="7674" max="7674" width="21.7109375" style="274" bestFit="1" customWidth="1"/>
    <col min="7675" max="7675" width="22.140625" style="274" customWidth="1"/>
    <col min="7676" max="7676" width="20.28515625" style="274" customWidth="1"/>
    <col min="7677" max="7677" width="20.7109375" style="274" customWidth="1"/>
    <col min="7678" max="7678" width="22.85546875" style="274" customWidth="1"/>
    <col min="7679" max="7679" width="15.140625" style="274" customWidth="1"/>
    <col min="7680" max="7680" width="20.140625" style="274" customWidth="1"/>
    <col min="7681" max="7681" width="20.28515625" style="274" customWidth="1"/>
    <col min="7682" max="7682" width="34.7109375" style="274" customWidth="1"/>
    <col min="7683" max="7683" width="17.85546875" style="274" customWidth="1"/>
    <col min="7684" max="7684" width="13.7109375" style="274" customWidth="1"/>
    <col min="7685" max="7685" width="17.7109375" style="274" customWidth="1"/>
    <col min="7686" max="7686" width="12.85546875" style="274" customWidth="1"/>
    <col min="7687" max="7687" width="8.85546875" style="274"/>
    <col min="7688" max="7688" width="13.42578125" style="274" customWidth="1"/>
    <col min="7689" max="7691" width="22.42578125" style="274" customWidth="1"/>
    <col min="7692" max="7692" width="8.85546875" style="274"/>
    <col min="7693" max="7693" width="35.140625" style="274" bestFit="1" customWidth="1"/>
    <col min="7694" max="7694" width="25.85546875" style="274" bestFit="1" customWidth="1"/>
    <col min="7695" max="7698" width="8.85546875" style="274"/>
    <col min="7699" max="7699" width="47.42578125" style="274" bestFit="1" customWidth="1"/>
    <col min="7700" max="7925" width="8.85546875" style="274"/>
    <col min="7926" max="7926" width="30.140625" style="274" customWidth="1"/>
    <col min="7927" max="7927" width="35.42578125" style="274" customWidth="1"/>
    <col min="7928" max="7928" width="19.140625" style="274" bestFit="1" customWidth="1"/>
    <col min="7929" max="7929" width="19.140625" style="274" customWidth="1"/>
    <col min="7930" max="7930" width="21.7109375" style="274" bestFit="1" customWidth="1"/>
    <col min="7931" max="7931" width="22.140625" style="274" customWidth="1"/>
    <col min="7932" max="7932" width="20.28515625" style="274" customWidth="1"/>
    <col min="7933" max="7933" width="20.7109375" style="274" customWidth="1"/>
    <col min="7934" max="7934" width="22.85546875" style="274" customWidth="1"/>
    <col min="7935" max="7935" width="15.140625" style="274" customWidth="1"/>
    <col min="7936" max="7936" width="20.140625" style="274" customWidth="1"/>
    <col min="7937" max="7937" width="20.28515625" style="274" customWidth="1"/>
    <col min="7938" max="7938" width="34.7109375" style="274" customWidth="1"/>
    <col min="7939" max="7939" width="17.85546875" style="274" customWidth="1"/>
    <col min="7940" max="7940" width="13.7109375" style="274" customWidth="1"/>
    <col min="7941" max="7941" width="17.7109375" style="274" customWidth="1"/>
    <col min="7942" max="7942" width="12.85546875" style="274" customWidth="1"/>
    <col min="7943" max="7943" width="8.85546875" style="274"/>
    <col min="7944" max="7944" width="13.42578125" style="274" customWidth="1"/>
    <col min="7945" max="7947" width="22.42578125" style="274" customWidth="1"/>
    <col min="7948" max="7948" width="8.85546875" style="274"/>
    <col min="7949" max="7949" width="35.140625" style="274" bestFit="1" customWidth="1"/>
    <col min="7950" max="7950" width="25.85546875" style="274" bestFit="1" customWidth="1"/>
    <col min="7951" max="7954" width="8.85546875" style="274"/>
    <col min="7955" max="7955" width="47.42578125" style="274" bestFit="1" customWidth="1"/>
    <col min="7956" max="8181" width="8.85546875" style="274"/>
    <col min="8182" max="8182" width="30.140625" style="274" customWidth="1"/>
    <col min="8183" max="8183" width="35.42578125" style="274" customWidth="1"/>
    <col min="8184" max="8184" width="19.140625" style="274" bestFit="1" customWidth="1"/>
    <col min="8185" max="8185" width="19.140625" style="274" customWidth="1"/>
    <col min="8186" max="8186" width="21.7109375" style="274" bestFit="1" customWidth="1"/>
    <col min="8187" max="8187" width="22.140625" style="274" customWidth="1"/>
    <col min="8188" max="8188" width="20.28515625" style="274" customWidth="1"/>
    <col min="8189" max="8189" width="20.7109375" style="274" customWidth="1"/>
    <col min="8190" max="8190" width="22.85546875" style="274" customWidth="1"/>
    <col min="8191" max="8191" width="15.140625" style="274" customWidth="1"/>
    <col min="8192" max="8192" width="20.140625" style="274" customWidth="1"/>
    <col min="8193" max="8193" width="20.28515625" style="274" customWidth="1"/>
    <col min="8194" max="8194" width="34.7109375" style="274" customWidth="1"/>
    <col min="8195" max="8195" width="17.85546875" style="274" customWidth="1"/>
    <col min="8196" max="8196" width="13.7109375" style="274" customWidth="1"/>
    <col min="8197" max="8197" width="17.7109375" style="274" customWidth="1"/>
    <col min="8198" max="8198" width="12.85546875" style="274" customWidth="1"/>
    <col min="8199" max="8199" width="8.85546875" style="274"/>
    <col min="8200" max="8200" width="13.42578125" style="274" customWidth="1"/>
    <col min="8201" max="8203" width="22.42578125" style="274" customWidth="1"/>
    <col min="8204" max="8204" width="8.85546875" style="274"/>
    <col min="8205" max="8205" width="35.140625" style="274" bestFit="1" customWidth="1"/>
    <col min="8206" max="8206" width="25.85546875" style="274" bestFit="1" customWidth="1"/>
    <col min="8207" max="8210" width="8.85546875" style="274"/>
    <col min="8211" max="8211" width="47.42578125" style="274" bestFit="1" customWidth="1"/>
    <col min="8212" max="8437" width="8.85546875" style="274"/>
    <col min="8438" max="8438" width="30.140625" style="274" customWidth="1"/>
    <col min="8439" max="8439" width="35.42578125" style="274" customWidth="1"/>
    <col min="8440" max="8440" width="19.140625" style="274" bestFit="1" customWidth="1"/>
    <col min="8441" max="8441" width="19.140625" style="274" customWidth="1"/>
    <col min="8442" max="8442" width="21.7109375" style="274" bestFit="1" customWidth="1"/>
    <col min="8443" max="8443" width="22.140625" style="274" customWidth="1"/>
    <col min="8444" max="8444" width="20.28515625" style="274" customWidth="1"/>
    <col min="8445" max="8445" width="20.7109375" style="274" customWidth="1"/>
    <col min="8446" max="8446" width="22.85546875" style="274" customWidth="1"/>
    <col min="8447" max="8447" width="15.140625" style="274" customWidth="1"/>
    <col min="8448" max="8448" width="20.140625" style="274" customWidth="1"/>
    <col min="8449" max="8449" width="20.28515625" style="274" customWidth="1"/>
    <col min="8450" max="8450" width="34.7109375" style="274" customWidth="1"/>
    <col min="8451" max="8451" width="17.85546875" style="274" customWidth="1"/>
    <col min="8452" max="8452" width="13.7109375" style="274" customWidth="1"/>
    <col min="8453" max="8453" width="17.7109375" style="274" customWidth="1"/>
    <col min="8454" max="8454" width="12.85546875" style="274" customWidth="1"/>
    <col min="8455" max="8455" width="8.85546875" style="274"/>
    <col min="8456" max="8456" width="13.42578125" style="274" customWidth="1"/>
    <col min="8457" max="8459" width="22.42578125" style="274" customWidth="1"/>
    <col min="8460" max="8460" width="8.85546875" style="274"/>
    <col min="8461" max="8461" width="35.140625" style="274" bestFit="1" customWidth="1"/>
    <col min="8462" max="8462" width="25.85546875" style="274" bestFit="1" customWidth="1"/>
    <col min="8463" max="8466" width="8.85546875" style="274"/>
    <col min="8467" max="8467" width="47.42578125" style="274" bestFit="1" customWidth="1"/>
    <col min="8468" max="8693" width="8.85546875" style="274"/>
    <col min="8694" max="8694" width="30.140625" style="274" customWidth="1"/>
    <col min="8695" max="8695" width="35.42578125" style="274" customWidth="1"/>
    <col min="8696" max="8696" width="19.140625" style="274" bestFit="1" customWidth="1"/>
    <col min="8697" max="8697" width="19.140625" style="274" customWidth="1"/>
    <col min="8698" max="8698" width="21.7109375" style="274" bestFit="1" customWidth="1"/>
    <col min="8699" max="8699" width="22.140625" style="274" customWidth="1"/>
    <col min="8700" max="8700" width="20.28515625" style="274" customWidth="1"/>
    <col min="8701" max="8701" width="20.7109375" style="274" customWidth="1"/>
    <col min="8702" max="8702" width="22.85546875" style="274" customWidth="1"/>
    <col min="8703" max="8703" width="15.140625" style="274" customWidth="1"/>
    <col min="8704" max="8704" width="20.140625" style="274" customWidth="1"/>
    <col min="8705" max="8705" width="20.28515625" style="274" customWidth="1"/>
    <col min="8706" max="8706" width="34.7109375" style="274" customWidth="1"/>
    <col min="8707" max="8707" width="17.85546875" style="274" customWidth="1"/>
    <col min="8708" max="8708" width="13.7109375" style="274" customWidth="1"/>
    <col min="8709" max="8709" width="17.7109375" style="274" customWidth="1"/>
    <col min="8710" max="8710" width="12.85546875" style="274" customWidth="1"/>
    <col min="8711" max="8711" width="8.85546875" style="274"/>
    <col min="8712" max="8712" width="13.42578125" style="274" customWidth="1"/>
    <col min="8713" max="8715" width="22.42578125" style="274" customWidth="1"/>
    <col min="8716" max="8716" width="8.85546875" style="274"/>
    <col min="8717" max="8717" width="35.140625" style="274" bestFit="1" customWidth="1"/>
    <col min="8718" max="8718" width="25.85546875" style="274" bestFit="1" customWidth="1"/>
    <col min="8719" max="8722" width="8.85546875" style="274"/>
    <col min="8723" max="8723" width="47.42578125" style="274" bestFit="1" customWidth="1"/>
    <col min="8724" max="8949" width="8.85546875" style="274"/>
    <col min="8950" max="8950" width="30.140625" style="274" customWidth="1"/>
    <col min="8951" max="8951" width="35.42578125" style="274" customWidth="1"/>
    <col min="8952" max="8952" width="19.140625" style="274" bestFit="1" customWidth="1"/>
    <col min="8953" max="8953" width="19.140625" style="274" customWidth="1"/>
    <col min="8954" max="8954" width="21.7109375" style="274" bestFit="1" customWidth="1"/>
    <col min="8955" max="8955" width="22.140625" style="274" customWidth="1"/>
    <col min="8956" max="8956" width="20.28515625" style="274" customWidth="1"/>
    <col min="8957" max="8957" width="20.7109375" style="274" customWidth="1"/>
    <col min="8958" max="8958" width="22.85546875" style="274" customWidth="1"/>
    <col min="8959" max="8959" width="15.140625" style="274" customWidth="1"/>
    <col min="8960" max="8960" width="20.140625" style="274" customWidth="1"/>
    <col min="8961" max="8961" width="20.28515625" style="274" customWidth="1"/>
    <col min="8962" max="8962" width="34.7109375" style="274" customWidth="1"/>
    <col min="8963" max="8963" width="17.85546875" style="274" customWidth="1"/>
    <col min="8964" max="8964" width="13.7109375" style="274" customWidth="1"/>
    <col min="8965" max="8965" width="17.7109375" style="274" customWidth="1"/>
    <col min="8966" max="8966" width="12.85546875" style="274" customWidth="1"/>
    <col min="8967" max="8967" width="8.85546875" style="274"/>
    <col min="8968" max="8968" width="13.42578125" style="274" customWidth="1"/>
    <col min="8969" max="8971" width="22.42578125" style="274" customWidth="1"/>
    <col min="8972" max="8972" width="8.85546875" style="274"/>
    <col min="8973" max="8973" width="35.140625" style="274" bestFit="1" customWidth="1"/>
    <col min="8974" max="8974" width="25.85546875" style="274" bestFit="1" customWidth="1"/>
    <col min="8975" max="8978" width="8.85546875" style="274"/>
    <col min="8979" max="8979" width="47.42578125" style="274" bestFit="1" customWidth="1"/>
    <col min="8980" max="9205" width="8.85546875" style="274"/>
    <col min="9206" max="9206" width="30.140625" style="274" customWidth="1"/>
    <col min="9207" max="9207" width="35.42578125" style="274" customWidth="1"/>
    <col min="9208" max="9208" width="19.140625" style="274" bestFit="1" customWidth="1"/>
    <col min="9209" max="9209" width="19.140625" style="274" customWidth="1"/>
    <col min="9210" max="9210" width="21.7109375" style="274" bestFit="1" customWidth="1"/>
    <col min="9211" max="9211" width="22.140625" style="274" customWidth="1"/>
    <col min="9212" max="9212" width="20.28515625" style="274" customWidth="1"/>
    <col min="9213" max="9213" width="20.7109375" style="274" customWidth="1"/>
    <col min="9214" max="9214" width="22.85546875" style="274" customWidth="1"/>
    <col min="9215" max="9215" width="15.140625" style="274" customWidth="1"/>
    <col min="9216" max="9216" width="20.140625" style="274" customWidth="1"/>
    <col min="9217" max="9217" width="20.28515625" style="274" customWidth="1"/>
    <col min="9218" max="9218" width="34.7109375" style="274" customWidth="1"/>
    <col min="9219" max="9219" width="17.85546875" style="274" customWidth="1"/>
    <col min="9220" max="9220" width="13.7109375" style="274" customWidth="1"/>
    <col min="9221" max="9221" width="17.7109375" style="274" customWidth="1"/>
    <col min="9222" max="9222" width="12.85546875" style="274" customWidth="1"/>
    <col min="9223" max="9223" width="8.85546875" style="274"/>
    <col min="9224" max="9224" width="13.42578125" style="274" customWidth="1"/>
    <col min="9225" max="9227" width="22.42578125" style="274" customWidth="1"/>
    <col min="9228" max="9228" width="8.85546875" style="274"/>
    <col min="9229" max="9229" width="35.140625" style="274" bestFit="1" customWidth="1"/>
    <col min="9230" max="9230" width="25.85546875" style="274" bestFit="1" customWidth="1"/>
    <col min="9231" max="9234" width="8.85546875" style="274"/>
    <col min="9235" max="9235" width="47.42578125" style="274" bestFit="1" customWidth="1"/>
    <col min="9236" max="9461" width="8.85546875" style="274"/>
    <col min="9462" max="9462" width="30.140625" style="274" customWidth="1"/>
    <col min="9463" max="9463" width="35.42578125" style="274" customWidth="1"/>
    <col min="9464" max="9464" width="19.140625" style="274" bestFit="1" customWidth="1"/>
    <col min="9465" max="9465" width="19.140625" style="274" customWidth="1"/>
    <col min="9466" max="9466" width="21.7109375" style="274" bestFit="1" customWidth="1"/>
    <col min="9467" max="9467" width="22.140625" style="274" customWidth="1"/>
    <col min="9468" max="9468" width="20.28515625" style="274" customWidth="1"/>
    <col min="9469" max="9469" width="20.7109375" style="274" customWidth="1"/>
    <col min="9470" max="9470" width="22.85546875" style="274" customWidth="1"/>
    <col min="9471" max="9471" width="15.140625" style="274" customWidth="1"/>
    <col min="9472" max="9472" width="20.140625" style="274" customWidth="1"/>
    <col min="9473" max="9473" width="20.28515625" style="274" customWidth="1"/>
    <col min="9474" max="9474" width="34.7109375" style="274" customWidth="1"/>
    <col min="9475" max="9475" width="17.85546875" style="274" customWidth="1"/>
    <col min="9476" max="9476" width="13.7109375" style="274" customWidth="1"/>
    <col min="9477" max="9477" width="17.7109375" style="274" customWidth="1"/>
    <col min="9478" max="9478" width="12.85546875" style="274" customWidth="1"/>
    <col min="9479" max="9479" width="8.85546875" style="274"/>
    <col min="9480" max="9480" width="13.42578125" style="274" customWidth="1"/>
    <col min="9481" max="9483" width="22.42578125" style="274" customWidth="1"/>
    <col min="9484" max="9484" width="8.85546875" style="274"/>
    <col min="9485" max="9485" width="35.140625" style="274" bestFit="1" customWidth="1"/>
    <col min="9486" max="9486" width="25.85546875" style="274" bestFit="1" customWidth="1"/>
    <col min="9487" max="9490" width="8.85546875" style="274"/>
    <col min="9491" max="9491" width="47.42578125" style="274" bestFit="1" customWidth="1"/>
    <col min="9492" max="9717" width="8.85546875" style="274"/>
    <col min="9718" max="9718" width="30.140625" style="274" customWidth="1"/>
    <col min="9719" max="9719" width="35.42578125" style="274" customWidth="1"/>
    <col min="9720" max="9720" width="19.140625" style="274" bestFit="1" customWidth="1"/>
    <col min="9721" max="9721" width="19.140625" style="274" customWidth="1"/>
    <col min="9722" max="9722" width="21.7109375" style="274" bestFit="1" customWidth="1"/>
    <col min="9723" max="9723" width="22.140625" style="274" customWidth="1"/>
    <col min="9724" max="9724" width="20.28515625" style="274" customWidth="1"/>
    <col min="9725" max="9725" width="20.7109375" style="274" customWidth="1"/>
    <col min="9726" max="9726" width="22.85546875" style="274" customWidth="1"/>
    <col min="9727" max="9727" width="15.140625" style="274" customWidth="1"/>
    <col min="9728" max="9728" width="20.140625" style="274" customWidth="1"/>
    <col min="9729" max="9729" width="20.28515625" style="274" customWidth="1"/>
    <col min="9730" max="9730" width="34.7109375" style="274" customWidth="1"/>
    <col min="9731" max="9731" width="17.85546875" style="274" customWidth="1"/>
    <col min="9732" max="9732" width="13.7109375" style="274" customWidth="1"/>
    <col min="9733" max="9733" width="17.7109375" style="274" customWidth="1"/>
    <col min="9734" max="9734" width="12.85546875" style="274" customWidth="1"/>
    <col min="9735" max="9735" width="8.85546875" style="274"/>
    <col min="9736" max="9736" width="13.42578125" style="274" customWidth="1"/>
    <col min="9737" max="9739" width="22.42578125" style="274" customWidth="1"/>
    <col min="9740" max="9740" width="8.85546875" style="274"/>
    <col min="9741" max="9741" width="35.140625" style="274" bestFit="1" customWidth="1"/>
    <col min="9742" max="9742" width="25.85546875" style="274" bestFit="1" customWidth="1"/>
    <col min="9743" max="9746" width="8.85546875" style="274"/>
    <col min="9747" max="9747" width="47.42578125" style="274" bestFit="1" customWidth="1"/>
    <col min="9748" max="9973" width="8.85546875" style="274"/>
    <col min="9974" max="9974" width="30.140625" style="274" customWidth="1"/>
    <col min="9975" max="9975" width="35.42578125" style="274" customWidth="1"/>
    <col min="9976" max="9976" width="19.140625" style="274" bestFit="1" customWidth="1"/>
    <col min="9977" max="9977" width="19.140625" style="274" customWidth="1"/>
    <col min="9978" max="9978" width="21.7109375" style="274" bestFit="1" customWidth="1"/>
    <col min="9979" max="9979" width="22.140625" style="274" customWidth="1"/>
    <col min="9980" max="9980" width="20.28515625" style="274" customWidth="1"/>
    <col min="9981" max="9981" width="20.7109375" style="274" customWidth="1"/>
    <col min="9982" max="9982" width="22.85546875" style="274" customWidth="1"/>
    <col min="9983" max="9983" width="15.140625" style="274" customWidth="1"/>
    <col min="9984" max="9984" width="20.140625" style="274" customWidth="1"/>
    <col min="9985" max="9985" width="20.28515625" style="274" customWidth="1"/>
    <col min="9986" max="9986" width="34.7109375" style="274" customWidth="1"/>
    <col min="9987" max="9987" width="17.85546875" style="274" customWidth="1"/>
    <col min="9988" max="9988" width="13.7109375" style="274" customWidth="1"/>
    <col min="9989" max="9989" width="17.7109375" style="274" customWidth="1"/>
    <col min="9990" max="9990" width="12.85546875" style="274" customWidth="1"/>
    <col min="9991" max="9991" width="8.85546875" style="274"/>
    <col min="9992" max="9992" width="13.42578125" style="274" customWidth="1"/>
    <col min="9993" max="9995" width="22.42578125" style="274" customWidth="1"/>
    <col min="9996" max="9996" width="8.85546875" style="274"/>
    <col min="9997" max="9997" width="35.140625" style="274" bestFit="1" customWidth="1"/>
    <col min="9998" max="9998" width="25.85546875" style="274" bestFit="1" customWidth="1"/>
    <col min="9999" max="10002" width="8.85546875" style="274"/>
    <col min="10003" max="10003" width="47.42578125" style="274" bestFit="1" customWidth="1"/>
    <col min="10004" max="10229" width="8.85546875" style="274"/>
    <col min="10230" max="10230" width="30.140625" style="274" customWidth="1"/>
    <col min="10231" max="10231" width="35.42578125" style="274" customWidth="1"/>
    <col min="10232" max="10232" width="19.140625" style="274" bestFit="1" customWidth="1"/>
    <col min="10233" max="10233" width="19.140625" style="274" customWidth="1"/>
    <col min="10234" max="10234" width="21.7109375" style="274" bestFit="1" customWidth="1"/>
    <col min="10235" max="10235" width="22.140625" style="274" customWidth="1"/>
    <col min="10236" max="10236" width="20.28515625" style="274" customWidth="1"/>
    <col min="10237" max="10237" width="20.7109375" style="274" customWidth="1"/>
    <col min="10238" max="10238" width="22.85546875" style="274" customWidth="1"/>
    <col min="10239" max="10239" width="15.140625" style="274" customWidth="1"/>
    <col min="10240" max="10240" width="20.140625" style="274" customWidth="1"/>
    <col min="10241" max="10241" width="20.28515625" style="274" customWidth="1"/>
    <col min="10242" max="10242" width="34.7109375" style="274" customWidth="1"/>
    <col min="10243" max="10243" width="17.85546875" style="274" customWidth="1"/>
    <col min="10244" max="10244" width="13.7109375" style="274" customWidth="1"/>
    <col min="10245" max="10245" width="17.7109375" style="274" customWidth="1"/>
    <col min="10246" max="10246" width="12.85546875" style="274" customWidth="1"/>
    <col min="10247" max="10247" width="8.85546875" style="274"/>
    <col min="10248" max="10248" width="13.42578125" style="274" customWidth="1"/>
    <col min="10249" max="10251" width="22.42578125" style="274" customWidth="1"/>
    <col min="10252" max="10252" width="8.85546875" style="274"/>
    <col min="10253" max="10253" width="35.140625" style="274" bestFit="1" customWidth="1"/>
    <col min="10254" max="10254" width="25.85546875" style="274" bestFit="1" customWidth="1"/>
    <col min="10255" max="10258" width="8.85546875" style="274"/>
    <col min="10259" max="10259" width="47.42578125" style="274" bestFit="1" customWidth="1"/>
    <col min="10260" max="10485" width="8.85546875" style="274"/>
    <col min="10486" max="10486" width="30.140625" style="274" customWidth="1"/>
    <col min="10487" max="10487" width="35.42578125" style="274" customWidth="1"/>
    <col min="10488" max="10488" width="19.140625" style="274" bestFit="1" customWidth="1"/>
    <col min="10489" max="10489" width="19.140625" style="274" customWidth="1"/>
    <col min="10490" max="10490" width="21.7109375" style="274" bestFit="1" customWidth="1"/>
    <col min="10491" max="10491" width="22.140625" style="274" customWidth="1"/>
    <col min="10492" max="10492" width="20.28515625" style="274" customWidth="1"/>
    <col min="10493" max="10493" width="20.7109375" style="274" customWidth="1"/>
    <col min="10494" max="10494" width="22.85546875" style="274" customWidth="1"/>
    <col min="10495" max="10495" width="15.140625" style="274" customWidth="1"/>
    <col min="10496" max="10496" width="20.140625" style="274" customWidth="1"/>
    <col min="10497" max="10497" width="20.28515625" style="274" customWidth="1"/>
    <col min="10498" max="10498" width="34.7109375" style="274" customWidth="1"/>
    <col min="10499" max="10499" width="17.85546875" style="274" customWidth="1"/>
    <col min="10500" max="10500" width="13.7109375" style="274" customWidth="1"/>
    <col min="10501" max="10501" width="17.7109375" style="274" customWidth="1"/>
    <col min="10502" max="10502" width="12.85546875" style="274" customWidth="1"/>
    <col min="10503" max="10503" width="8.85546875" style="274"/>
    <col min="10504" max="10504" width="13.42578125" style="274" customWidth="1"/>
    <col min="10505" max="10507" width="22.42578125" style="274" customWidth="1"/>
    <col min="10508" max="10508" width="8.85546875" style="274"/>
    <col min="10509" max="10509" width="35.140625" style="274" bestFit="1" customWidth="1"/>
    <col min="10510" max="10510" width="25.85546875" style="274" bestFit="1" customWidth="1"/>
    <col min="10511" max="10514" width="8.85546875" style="274"/>
    <col min="10515" max="10515" width="47.42578125" style="274" bestFit="1" customWidth="1"/>
    <col min="10516" max="10741" width="8.85546875" style="274"/>
    <col min="10742" max="10742" width="30.140625" style="274" customWidth="1"/>
    <col min="10743" max="10743" width="35.42578125" style="274" customWidth="1"/>
    <col min="10744" max="10744" width="19.140625" style="274" bestFit="1" customWidth="1"/>
    <col min="10745" max="10745" width="19.140625" style="274" customWidth="1"/>
    <col min="10746" max="10746" width="21.7109375" style="274" bestFit="1" customWidth="1"/>
    <col min="10747" max="10747" width="22.140625" style="274" customWidth="1"/>
    <col min="10748" max="10748" width="20.28515625" style="274" customWidth="1"/>
    <col min="10749" max="10749" width="20.7109375" style="274" customWidth="1"/>
    <col min="10750" max="10750" width="22.85546875" style="274" customWidth="1"/>
    <col min="10751" max="10751" width="15.140625" style="274" customWidth="1"/>
    <col min="10752" max="10752" width="20.140625" style="274" customWidth="1"/>
    <col min="10753" max="10753" width="20.28515625" style="274" customWidth="1"/>
    <col min="10754" max="10754" width="34.7109375" style="274" customWidth="1"/>
    <col min="10755" max="10755" width="17.85546875" style="274" customWidth="1"/>
    <col min="10756" max="10756" width="13.7109375" style="274" customWidth="1"/>
    <col min="10757" max="10757" width="17.7109375" style="274" customWidth="1"/>
    <col min="10758" max="10758" width="12.85546875" style="274" customWidth="1"/>
    <col min="10759" max="10759" width="8.85546875" style="274"/>
    <col min="10760" max="10760" width="13.42578125" style="274" customWidth="1"/>
    <col min="10761" max="10763" width="22.42578125" style="274" customWidth="1"/>
    <col min="10764" max="10764" width="8.85546875" style="274"/>
    <col min="10765" max="10765" width="35.140625" style="274" bestFit="1" customWidth="1"/>
    <col min="10766" max="10766" width="25.85546875" style="274" bestFit="1" customWidth="1"/>
    <col min="10767" max="10770" width="8.85546875" style="274"/>
    <col min="10771" max="10771" width="47.42578125" style="274" bestFit="1" customWidth="1"/>
    <col min="10772" max="10997" width="8.85546875" style="274"/>
    <col min="10998" max="10998" width="30.140625" style="274" customWidth="1"/>
    <col min="10999" max="10999" width="35.42578125" style="274" customWidth="1"/>
    <col min="11000" max="11000" width="19.140625" style="274" bestFit="1" customWidth="1"/>
    <col min="11001" max="11001" width="19.140625" style="274" customWidth="1"/>
    <col min="11002" max="11002" width="21.7109375" style="274" bestFit="1" customWidth="1"/>
    <col min="11003" max="11003" width="22.140625" style="274" customWidth="1"/>
    <col min="11004" max="11004" width="20.28515625" style="274" customWidth="1"/>
    <col min="11005" max="11005" width="20.7109375" style="274" customWidth="1"/>
    <col min="11006" max="11006" width="22.85546875" style="274" customWidth="1"/>
    <col min="11007" max="11007" width="15.140625" style="274" customWidth="1"/>
    <col min="11008" max="11008" width="20.140625" style="274" customWidth="1"/>
    <col min="11009" max="11009" width="20.28515625" style="274" customWidth="1"/>
    <col min="11010" max="11010" width="34.7109375" style="274" customWidth="1"/>
    <col min="11011" max="11011" width="17.85546875" style="274" customWidth="1"/>
    <col min="11012" max="11012" width="13.7109375" style="274" customWidth="1"/>
    <col min="11013" max="11013" width="17.7109375" style="274" customWidth="1"/>
    <col min="11014" max="11014" width="12.85546875" style="274" customWidth="1"/>
    <col min="11015" max="11015" width="8.85546875" style="274"/>
    <col min="11016" max="11016" width="13.42578125" style="274" customWidth="1"/>
    <col min="11017" max="11019" width="22.42578125" style="274" customWidth="1"/>
    <col min="11020" max="11020" width="8.85546875" style="274"/>
    <col min="11021" max="11021" width="35.140625" style="274" bestFit="1" customWidth="1"/>
    <col min="11022" max="11022" width="25.85546875" style="274" bestFit="1" customWidth="1"/>
    <col min="11023" max="11026" width="8.85546875" style="274"/>
    <col min="11027" max="11027" width="47.42578125" style="274" bestFit="1" customWidth="1"/>
    <col min="11028" max="11253" width="8.85546875" style="274"/>
    <col min="11254" max="11254" width="30.140625" style="274" customWidth="1"/>
    <col min="11255" max="11255" width="35.42578125" style="274" customWidth="1"/>
    <col min="11256" max="11256" width="19.140625" style="274" bestFit="1" customWidth="1"/>
    <col min="11257" max="11257" width="19.140625" style="274" customWidth="1"/>
    <col min="11258" max="11258" width="21.7109375" style="274" bestFit="1" customWidth="1"/>
    <col min="11259" max="11259" width="22.140625" style="274" customWidth="1"/>
    <col min="11260" max="11260" width="20.28515625" style="274" customWidth="1"/>
    <col min="11261" max="11261" width="20.7109375" style="274" customWidth="1"/>
    <col min="11262" max="11262" width="22.85546875" style="274" customWidth="1"/>
    <col min="11263" max="11263" width="15.140625" style="274" customWidth="1"/>
    <col min="11264" max="11264" width="20.140625" style="274" customWidth="1"/>
    <col min="11265" max="11265" width="20.28515625" style="274" customWidth="1"/>
    <col min="11266" max="11266" width="34.7109375" style="274" customWidth="1"/>
    <col min="11267" max="11267" width="17.85546875" style="274" customWidth="1"/>
    <col min="11268" max="11268" width="13.7109375" style="274" customWidth="1"/>
    <col min="11269" max="11269" width="17.7109375" style="274" customWidth="1"/>
    <col min="11270" max="11270" width="12.85546875" style="274" customWidth="1"/>
    <col min="11271" max="11271" width="8.85546875" style="274"/>
    <col min="11272" max="11272" width="13.42578125" style="274" customWidth="1"/>
    <col min="11273" max="11275" width="22.42578125" style="274" customWidth="1"/>
    <col min="11276" max="11276" width="8.85546875" style="274"/>
    <col min="11277" max="11277" width="35.140625" style="274" bestFit="1" customWidth="1"/>
    <col min="11278" max="11278" width="25.85546875" style="274" bestFit="1" customWidth="1"/>
    <col min="11279" max="11282" width="8.85546875" style="274"/>
    <col min="11283" max="11283" width="47.42578125" style="274" bestFit="1" customWidth="1"/>
    <col min="11284" max="11509" width="8.85546875" style="274"/>
    <col min="11510" max="11510" width="30.140625" style="274" customWidth="1"/>
    <col min="11511" max="11511" width="35.42578125" style="274" customWidth="1"/>
    <col min="11512" max="11512" width="19.140625" style="274" bestFit="1" customWidth="1"/>
    <col min="11513" max="11513" width="19.140625" style="274" customWidth="1"/>
    <col min="11514" max="11514" width="21.7109375" style="274" bestFit="1" customWidth="1"/>
    <col min="11515" max="11515" width="22.140625" style="274" customWidth="1"/>
    <col min="11516" max="11516" width="20.28515625" style="274" customWidth="1"/>
    <col min="11517" max="11517" width="20.7109375" style="274" customWidth="1"/>
    <col min="11518" max="11518" width="22.85546875" style="274" customWidth="1"/>
    <col min="11519" max="11519" width="15.140625" style="274" customWidth="1"/>
    <col min="11520" max="11520" width="20.140625" style="274" customWidth="1"/>
    <col min="11521" max="11521" width="20.28515625" style="274" customWidth="1"/>
    <col min="11522" max="11522" width="34.7109375" style="274" customWidth="1"/>
    <col min="11523" max="11523" width="17.85546875" style="274" customWidth="1"/>
    <col min="11524" max="11524" width="13.7109375" style="274" customWidth="1"/>
    <col min="11525" max="11525" width="17.7109375" style="274" customWidth="1"/>
    <col min="11526" max="11526" width="12.85546875" style="274" customWidth="1"/>
    <col min="11527" max="11527" width="8.85546875" style="274"/>
    <col min="11528" max="11528" width="13.42578125" style="274" customWidth="1"/>
    <col min="11529" max="11531" width="22.42578125" style="274" customWidth="1"/>
    <col min="11532" max="11532" width="8.85546875" style="274"/>
    <col min="11533" max="11533" width="35.140625" style="274" bestFit="1" customWidth="1"/>
    <col min="11534" max="11534" width="25.85546875" style="274" bestFit="1" customWidth="1"/>
    <col min="11535" max="11538" width="8.85546875" style="274"/>
    <col min="11539" max="11539" width="47.42578125" style="274" bestFit="1" customWidth="1"/>
    <col min="11540" max="11765" width="8.85546875" style="274"/>
    <col min="11766" max="11766" width="30.140625" style="274" customWidth="1"/>
    <col min="11767" max="11767" width="35.42578125" style="274" customWidth="1"/>
    <col min="11768" max="11768" width="19.140625" style="274" bestFit="1" customWidth="1"/>
    <col min="11769" max="11769" width="19.140625" style="274" customWidth="1"/>
    <col min="11770" max="11770" width="21.7109375" style="274" bestFit="1" customWidth="1"/>
    <col min="11771" max="11771" width="22.140625" style="274" customWidth="1"/>
    <col min="11772" max="11772" width="20.28515625" style="274" customWidth="1"/>
    <col min="11773" max="11773" width="20.7109375" style="274" customWidth="1"/>
    <col min="11774" max="11774" width="22.85546875" style="274" customWidth="1"/>
    <col min="11775" max="11775" width="15.140625" style="274" customWidth="1"/>
    <col min="11776" max="11776" width="20.140625" style="274" customWidth="1"/>
    <col min="11777" max="11777" width="20.28515625" style="274" customWidth="1"/>
    <col min="11778" max="11778" width="34.7109375" style="274" customWidth="1"/>
    <col min="11779" max="11779" width="17.85546875" style="274" customWidth="1"/>
    <col min="11780" max="11780" width="13.7109375" style="274" customWidth="1"/>
    <col min="11781" max="11781" width="17.7109375" style="274" customWidth="1"/>
    <col min="11782" max="11782" width="12.85546875" style="274" customWidth="1"/>
    <col min="11783" max="11783" width="8.85546875" style="274"/>
    <col min="11784" max="11784" width="13.42578125" style="274" customWidth="1"/>
    <col min="11785" max="11787" width="22.42578125" style="274" customWidth="1"/>
    <col min="11788" max="11788" width="8.85546875" style="274"/>
    <col min="11789" max="11789" width="35.140625" style="274" bestFit="1" customWidth="1"/>
    <col min="11790" max="11790" width="25.85546875" style="274" bestFit="1" customWidth="1"/>
    <col min="11791" max="11794" width="8.85546875" style="274"/>
    <col min="11795" max="11795" width="47.42578125" style="274" bestFit="1" customWidth="1"/>
    <col min="11796" max="12021" width="8.85546875" style="274"/>
    <col min="12022" max="12022" width="30.140625" style="274" customWidth="1"/>
    <col min="12023" max="12023" width="35.42578125" style="274" customWidth="1"/>
    <col min="12024" max="12024" width="19.140625" style="274" bestFit="1" customWidth="1"/>
    <col min="12025" max="12025" width="19.140625" style="274" customWidth="1"/>
    <col min="12026" max="12026" width="21.7109375" style="274" bestFit="1" customWidth="1"/>
    <col min="12027" max="12027" width="22.140625" style="274" customWidth="1"/>
    <col min="12028" max="12028" width="20.28515625" style="274" customWidth="1"/>
    <col min="12029" max="12029" width="20.7109375" style="274" customWidth="1"/>
    <col min="12030" max="12030" width="22.85546875" style="274" customWidth="1"/>
    <col min="12031" max="12031" width="15.140625" style="274" customWidth="1"/>
    <col min="12032" max="12032" width="20.140625" style="274" customWidth="1"/>
    <col min="12033" max="12033" width="20.28515625" style="274" customWidth="1"/>
    <col min="12034" max="12034" width="34.7109375" style="274" customWidth="1"/>
    <col min="12035" max="12035" width="17.85546875" style="274" customWidth="1"/>
    <col min="12036" max="12036" width="13.7109375" style="274" customWidth="1"/>
    <col min="12037" max="12037" width="17.7109375" style="274" customWidth="1"/>
    <col min="12038" max="12038" width="12.85546875" style="274" customWidth="1"/>
    <col min="12039" max="12039" width="8.85546875" style="274"/>
    <col min="12040" max="12040" width="13.42578125" style="274" customWidth="1"/>
    <col min="12041" max="12043" width="22.42578125" style="274" customWidth="1"/>
    <col min="12044" max="12044" width="8.85546875" style="274"/>
    <col min="12045" max="12045" width="35.140625" style="274" bestFit="1" customWidth="1"/>
    <col min="12046" max="12046" width="25.85546875" style="274" bestFit="1" customWidth="1"/>
    <col min="12047" max="12050" width="8.85546875" style="274"/>
    <col min="12051" max="12051" width="47.42578125" style="274" bestFit="1" customWidth="1"/>
    <col min="12052" max="12277" width="8.85546875" style="274"/>
    <col min="12278" max="12278" width="30.140625" style="274" customWidth="1"/>
    <col min="12279" max="12279" width="35.42578125" style="274" customWidth="1"/>
    <col min="12280" max="12280" width="19.140625" style="274" bestFit="1" customWidth="1"/>
    <col min="12281" max="12281" width="19.140625" style="274" customWidth="1"/>
    <col min="12282" max="12282" width="21.7109375" style="274" bestFit="1" customWidth="1"/>
    <col min="12283" max="12283" width="22.140625" style="274" customWidth="1"/>
    <col min="12284" max="12284" width="20.28515625" style="274" customWidth="1"/>
    <col min="12285" max="12285" width="20.7109375" style="274" customWidth="1"/>
    <col min="12286" max="12286" width="22.85546875" style="274" customWidth="1"/>
    <col min="12287" max="12287" width="15.140625" style="274" customWidth="1"/>
    <col min="12288" max="12288" width="20.140625" style="274" customWidth="1"/>
    <col min="12289" max="12289" width="20.28515625" style="274" customWidth="1"/>
    <col min="12290" max="12290" width="34.7109375" style="274" customWidth="1"/>
    <col min="12291" max="12291" width="17.85546875" style="274" customWidth="1"/>
    <col min="12292" max="12292" width="13.7109375" style="274" customWidth="1"/>
    <col min="12293" max="12293" width="17.7109375" style="274" customWidth="1"/>
    <col min="12294" max="12294" width="12.85546875" style="274" customWidth="1"/>
    <col min="12295" max="12295" width="8.85546875" style="274"/>
    <col min="12296" max="12296" width="13.42578125" style="274" customWidth="1"/>
    <col min="12297" max="12299" width="22.42578125" style="274" customWidth="1"/>
    <col min="12300" max="12300" width="8.85546875" style="274"/>
    <col min="12301" max="12301" width="35.140625" style="274" bestFit="1" customWidth="1"/>
    <col min="12302" max="12302" width="25.85546875" style="274" bestFit="1" customWidth="1"/>
    <col min="12303" max="12306" width="8.85546875" style="274"/>
    <col min="12307" max="12307" width="47.42578125" style="274" bestFit="1" customWidth="1"/>
    <col min="12308" max="12533" width="8.85546875" style="274"/>
    <col min="12534" max="12534" width="30.140625" style="274" customWidth="1"/>
    <col min="12535" max="12535" width="35.42578125" style="274" customWidth="1"/>
    <col min="12536" max="12536" width="19.140625" style="274" bestFit="1" customWidth="1"/>
    <col min="12537" max="12537" width="19.140625" style="274" customWidth="1"/>
    <col min="12538" max="12538" width="21.7109375" style="274" bestFit="1" customWidth="1"/>
    <col min="12539" max="12539" width="22.140625" style="274" customWidth="1"/>
    <col min="12540" max="12540" width="20.28515625" style="274" customWidth="1"/>
    <col min="12541" max="12541" width="20.7109375" style="274" customWidth="1"/>
    <col min="12542" max="12542" width="22.85546875" style="274" customWidth="1"/>
    <col min="12543" max="12543" width="15.140625" style="274" customWidth="1"/>
    <col min="12544" max="12544" width="20.140625" style="274" customWidth="1"/>
    <col min="12545" max="12545" width="20.28515625" style="274" customWidth="1"/>
    <col min="12546" max="12546" width="34.7109375" style="274" customWidth="1"/>
    <col min="12547" max="12547" width="17.85546875" style="274" customWidth="1"/>
    <col min="12548" max="12548" width="13.7109375" style="274" customWidth="1"/>
    <col min="12549" max="12549" width="17.7109375" style="274" customWidth="1"/>
    <col min="12550" max="12550" width="12.85546875" style="274" customWidth="1"/>
    <col min="12551" max="12551" width="8.85546875" style="274"/>
    <col min="12552" max="12552" width="13.42578125" style="274" customWidth="1"/>
    <col min="12553" max="12555" width="22.42578125" style="274" customWidth="1"/>
    <col min="12556" max="12556" width="8.85546875" style="274"/>
    <col min="12557" max="12557" width="35.140625" style="274" bestFit="1" customWidth="1"/>
    <col min="12558" max="12558" width="25.85546875" style="274" bestFit="1" customWidth="1"/>
    <col min="12559" max="12562" width="8.85546875" style="274"/>
    <col min="12563" max="12563" width="47.42578125" style="274" bestFit="1" customWidth="1"/>
    <col min="12564" max="12789" width="8.85546875" style="274"/>
    <col min="12790" max="12790" width="30.140625" style="274" customWidth="1"/>
    <col min="12791" max="12791" width="35.42578125" style="274" customWidth="1"/>
    <col min="12792" max="12792" width="19.140625" style="274" bestFit="1" customWidth="1"/>
    <col min="12793" max="12793" width="19.140625" style="274" customWidth="1"/>
    <col min="12794" max="12794" width="21.7109375" style="274" bestFit="1" customWidth="1"/>
    <col min="12795" max="12795" width="22.140625" style="274" customWidth="1"/>
    <col min="12796" max="12796" width="20.28515625" style="274" customWidth="1"/>
    <col min="12797" max="12797" width="20.7109375" style="274" customWidth="1"/>
    <col min="12798" max="12798" width="22.85546875" style="274" customWidth="1"/>
    <col min="12799" max="12799" width="15.140625" style="274" customWidth="1"/>
    <col min="12800" max="12800" width="20.140625" style="274" customWidth="1"/>
    <col min="12801" max="12801" width="20.28515625" style="274" customWidth="1"/>
    <col min="12802" max="12802" width="34.7109375" style="274" customWidth="1"/>
    <col min="12803" max="12803" width="17.85546875" style="274" customWidth="1"/>
    <col min="12804" max="12804" width="13.7109375" style="274" customWidth="1"/>
    <col min="12805" max="12805" width="17.7109375" style="274" customWidth="1"/>
    <col min="12806" max="12806" width="12.85546875" style="274" customWidth="1"/>
    <col min="12807" max="12807" width="8.85546875" style="274"/>
    <col min="12808" max="12808" width="13.42578125" style="274" customWidth="1"/>
    <col min="12809" max="12811" width="22.42578125" style="274" customWidth="1"/>
    <col min="12812" max="12812" width="8.85546875" style="274"/>
    <col min="12813" max="12813" width="35.140625" style="274" bestFit="1" customWidth="1"/>
    <col min="12814" max="12814" width="25.85546875" style="274" bestFit="1" customWidth="1"/>
    <col min="12815" max="12818" width="8.85546875" style="274"/>
    <col min="12819" max="12819" width="47.42578125" style="274" bestFit="1" customWidth="1"/>
    <col min="12820" max="13045" width="8.85546875" style="274"/>
    <col min="13046" max="13046" width="30.140625" style="274" customWidth="1"/>
    <col min="13047" max="13047" width="35.42578125" style="274" customWidth="1"/>
    <col min="13048" max="13048" width="19.140625" style="274" bestFit="1" customWidth="1"/>
    <col min="13049" max="13049" width="19.140625" style="274" customWidth="1"/>
    <col min="13050" max="13050" width="21.7109375" style="274" bestFit="1" customWidth="1"/>
    <col min="13051" max="13051" width="22.140625" style="274" customWidth="1"/>
    <col min="13052" max="13052" width="20.28515625" style="274" customWidth="1"/>
    <col min="13053" max="13053" width="20.7109375" style="274" customWidth="1"/>
    <col min="13054" max="13054" width="22.85546875" style="274" customWidth="1"/>
    <col min="13055" max="13055" width="15.140625" style="274" customWidth="1"/>
    <col min="13056" max="13056" width="20.140625" style="274" customWidth="1"/>
    <col min="13057" max="13057" width="20.28515625" style="274" customWidth="1"/>
    <col min="13058" max="13058" width="34.7109375" style="274" customWidth="1"/>
    <col min="13059" max="13059" width="17.85546875" style="274" customWidth="1"/>
    <col min="13060" max="13060" width="13.7109375" style="274" customWidth="1"/>
    <col min="13061" max="13061" width="17.7109375" style="274" customWidth="1"/>
    <col min="13062" max="13062" width="12.85546875" style="274" customWidth="1"/>
    <col min="13063" max="13063" width="8.85546875" style="274"/>
    <col min="13064" max="13064" width="13.42578125" style="274" customWidth="1"/>
    <col min="13065" max="13067" width="22.42578125" style="274" customWidth="1"/>
    <col min="13068" max="13068" width="8.85546875" style="274"/>
    <col min="13069" max="13069" width="35.140625" style="274" bestFit="1" customWidth="1"/>
    <col min="13070" max="13070" width="25.85546875" style="274" bestFit="1" customWidth="1"/>
    <col min="13071" max="13074" width="8.85546875" style="274"/>
    <col min="13075" max="13075" width="47.42578125" style="274" bestFit="1" customWidth="1"/>
    <col min="13076" max="13301" width="8.85546875" style="274"/>
    <col min="13302" max="13302" width="30.140625" style="274" customWidth="1"/>
    <col min="13303" max="13303" width="35.42578125" style="274" customWidth="1"/>
    <col min="13304" max="13304" width="19.140625" style="274" bestFit="1" customWidth="1"/>
    <col min="13305" max="13305" width="19.140625" style="274" customWidth="1"/>
    <col min="13306" max="13306" width="21.7109375" style="274" bestFit="1" customWidth="1"/>
    <col min="13307" max="13307" width="22.140625" style="274" customWidth="1"/>
    <col min="13308" max="13308" width="20.28515625" style="274" customWidth="1"/>
    <col min="13309" max="13309" width="20.7109375" style="274" customWidth="1"/>
    <col min="13310" max="13310" width="22.85546875" style="274" customWidth="1"/>
    <col min="13311" max="13311" width="15.140625" style="274" customWidth="1"/>
    <col min="13312" max="13312" width="20.140625" style="274" customWidth="1"/>
    <col min="13313" max="13313" width="20.28515625" style="274" customWidth="1"/>
    <col min="13314" max="13314" width="34.7109375" style="274" customWidth="1"/>
    <col min="13315" max="13315" width="17.85546875" style="274" customWidth="1"/>
    <col min="13316" max="13316" width="13.7109375" style="274" customWidth="1"/>
    <col min="13317" max="13317" width="17.7109375" style="274" customWidth="1"/>
    <col min="13318" max="13318" width="12.85546875" style="274" customWidth="1"/>
    <col min="13319" max="13319" width="8.85546875" style="274"/>
    <col min="13320" max="13320" width="13.42578125" style="274" customWidth="1"/>
    <col min="13321" max="13323" width="22.42578125" style="274" customWidth="1"/>
    <col min="13324" max="13324" width="8.85546875" style="274"/>
    <col min="13325" max="13325" width="35.140625" style="274" bestFit="1" customWidth="1"/>
    <col min="13326" max="13326" width="25.85546875" style="274" bestFit="1" customWidth="1"/>
    <col min="13327" max="13330" width="8.85546875" style="274"/>
    <col min="13331" max="13331" width="47.42578125" style="274" bestFit="1" customWidth="1"/>
    <col min="13332" max="13557" width="8.85546875" style="274"/>
    <col min="13558" max="13558" width="30.140625" style="274" customWidth="1"/>
    <col min="13559" max="13559" width="35.42578125" style="274" customWidth="1"/>
    <col min="13560" max="13560" width="19.140625" style="274" bestFit="1" customWidth="1"/>
    <col min="13561" max="13561" width="19.140625" style="274" customWidth="1"/>
    <col min="13562" max="13562" width="21.7109375" style="274" bestFit="1" customWidth="1"/>
    <col min="13563" max="13563" width="22.140625" style="274" customWidth="1"/>
    <col min="13564" max="13564" width="20.28515625" style="274" customWidth="1"/>
    <col min="13565" max="13565" width="20.7109375" style="274" customWidth="1"/>
    <col min="13566" max="13566" width="22.85546875" style="274" customWidth="1"/>
    <col min="13567" max="13567" width="15.140625" style="274" customWidth="1"/>
    <col min="13568" max="13568" width="20.140625" style="274" customWidth="1"/>
    <col min="13569" max="13569" width="20.28515625" style="274" customWidth="1"/>
    <col min="13570" max="13570" width="34.7109375" style="274" customWidth="1"/>
    <col min="13571" max="13571" width="17.85546875" style="274" customWidth="1"/>
    <col min="13572" max="13572" width="13.7109375" style="274" customWidth="1"/>
    <col min="13573" max="13573" width="17.7109375" style="274" customWidth="1"/>
    <col min="13574" max="13574" width="12.85546875" style="274" customWidth="1"/>
    <col min="13575" max="13575" width="8.85546875" style="274"/>
    <col min="13576" max="13576" width="13.42578125" style="274" customWidth="1"/>
    <col min="13577" max="13579" width="22.42578125" style="274" customWidth="1"/>
    <col min="13580" max="13580" width="8.85546875" style="274"/>
    <col min="13581" max="13581" width="35.140625" style="274" bestFit="1" customWidth="1"/>
    <col min="13582" max="13582" width="25.85546875" style="274" bestFit="1" customWidth="1"/>
    <col min="13583" max="13586" width="8.85546875" style="274"/>
    <col min="13587" max="13587" width="47.42578125" style="274" bestFit="1" customWidth="1"/>
    <col min="13588" max="13813" width="8.85546875" style="274"/>
    <col min="13814" max="13814" width="30.140625" style="274" customWidth="1"/>
    <col min="13815" max="13815" width="35.42578125" style="274" customWidth="1"/>
    <col min="13816" max="13816" width="19.140625" style="274" bestFit="1" customWidth="1"/>
    <col min="13817" max="13817" width="19.140625" style="274" customWidth="1"/>
    <col min="13818" max="13818" width="21.7109375" style="274" bestFit="1" customWidth="1"/>
    <col min="13819" max="13819" width="22.140625" style="274" customWidth="1"/>
    <col min="13820" max="13820" width="20.28515625" style="274" customWidth="1"/>
    <col min="13821" max="13821" width="20.7109375" style="274" customWidth="1"/>
    <col min="13822" max="13822" width="22.85546875" style="274" customWidth="1"/>
    <col min="13823" max="13823" width="15.140625" style="274" customWidth="1"/>
    <col min="13824" max="13824" width="20.140625" style="274" customWidth="1"/>
    <col min="13825" max="13825" width="20.28515625" style="274" customWidth="1"/>
    <col min="13826" max="13826" width="34.7109375" style="274" customWidth="1"/>
    <col min="13827" max="13827" width="17.85546875" style="274" customWidth="1"/>
    <col min="13828" max="13828" width="13.7109375" style="274" customWidth="1"/>
    <col min="13829" max="13829" width="17.7109375" style="274" customWidth="1"/>
    <col min="13830" max="13830" width="12.85546875" style="274" customWidth="1"/>
    <col min="13831" max="13831" width="8.85546875" style="274"/>
    <col min="13832" max="13832" width="13.42578125" style="274" customWidth="1"/>
    <col min="13833" max="13835" width="22.42578125" style="274" customWidth="1"/>
    <col min="13836" max="13836" width="8.85546875" style="274"/>
    <col min="13837" max="13837" width="35.140625" style="274" bestFit="1" customWidth="1"/>
    <col min="13838" max="13838" width="25.85546875" style="274" bestFit="1" customWidth="1"/>
    <col min="13839" max="13842" width="8.85546875" style="274"/>
    <col min="13843" max="13843" width="47.42578125" style="274" bestFit="1" customWidth="1"/>
    <col min="13844" max="14069" width="8.85546875" style="274"/>
    <col min="14070" max="14070" width="30.140625" style="274" customWidth="1"/>
    <col min="14071" max="14071" width="35.42578125" style="274" customWidth="1"/>
    <col min="14072" max="14072" width="19.140625" style="274" bestFit="1" customWidth="1"/>
    <col min="14073" max="14073" width="19.140625" style="274" customWidth="1"/>
    <col min="14074" max="14074" width="21.7109375" style="274" bestFit="1" customWidth="1"/>
    <col min="14075" max="14075" width="22.140625" style="274" customWidth="1"/>
    <col min="14076" max="14076" width="20.28515625" style="274" customWidth="1"/>
    <col min="14077" max="14077" width="20.7109375" style="274" customWidth="1"/>
    <col min="14078" max="14078" width="22.85546875" style="274" customWidth="1"/>
    <col min="14079" max="14079" width="15.140625" style="274" customWidth="1"/>
    <col min="14080" max="14080" width="20.140625" style="274" customWidth="1"/>
    <col min="14081" max="14081" width="20.28515625" style="274" customWidth="1"/>
    <col min="14082" max="14082" width="34.7109375" style="274" customWidth="1"/>
    <col min="14083" max="14083" width="17.85546875" style="274" customWidth="1"/>
    <col min="14084" max="14084" width="13.7109375" style="274" customWidth="1"/>
    <col min="14085" max="14085" width="17.7109375" style="274" customWidth="1"/>
    <col min="14086" max="14086" width="12.85546875" style="274" customWidth="1"/>
    <col min="14087" max="14087" width="8.85546875" style="274"/>
    <col min="14088" max="14088" width="13.42578125" style="274" customWidth="1"/>
    <col min="14089" max="14091" width="22.42578125" style="274" customWidth="1"/>
    <col min="14092" max="14092" width="8.85546875" style="274"/>
    <col min="14093" max="14093" width="35.140625" style="274" bestFit="1" customWidth="1"/>
    <col min="14094" max="14094" width="25.85546875" style="274" bestFit="1" customWidth="1"/>
    <col min="14095" max="14098" width="8.85546875" style="274"/>
    <col min="14099" max="14099" width="47.42578125" style="274" bestFit="1" customWidth="1"/>
    <col min="14100" max="14325" width="8.85546875" style="274"/>
    <col min="14326" max="14326" width="30.140625" style="274" customWidth="1"/>
    <col min="14327" max="14327" width="35.42578125" style="274" customWidth="1"/>
    <col min="14328" max="14328" width="19.140625" style="274" bestFit="1" customWidth="1"/>
    <col min="14329" max="14329" width="19.140625" style="274" customWidth="1"/>
    <col min="14330" max="14330" width="21.7109375" style="274" bestFit="1" customWidth="1"/>
    <col min="14331" max="14331" width="22.140625" style="274" customWidth="1"/>
    <col min="14332" max="14332" width="20.28515625" style="274" customWidth="1"/>
    <col min="14333" max="14333" width="20.7109375" style="274" customWidth="1"/>
    <col min="14334" max="14334" width="22.85546875" style="274" customWidth="1"/>
    <col min="14335" max="14335" width="15.140625" style="274" customWidth="1"/>
    <col min="14336" max="14336" width="20.140625" style="274" customWidth="1"/>
    <col min="14337" max="14337" width="20.28515625" style="274" customWidth="1"/>
    <col min="14338" max="14338" width="34.7109375" style="274" customWidth="1"/>
    <col min="14339" max="14339" width="17.85546875" style="274" customWidth="1"/>
    <col min="14340" max="14340" width="13.7109375" style="274" customWidth="1"/>
    <col min="14341" max="14341" width="17.7109375" style="274" customWidth="1"/>
    <col min="14342" max="14342" width="12.85546875" style="274" customWidth="1"/>
    <col min="14343" max="14343" width="8.85546875" style="274"/>
    <col min="14344" max="14344" width="13.42578125" style="274" customWidth="1"/>
    <col min="14345" max="14347" width="22.42578125" style="274" customWidth="1"/>
    <col min="14348" max="14348" width="8.85546875" style="274"/>
    <col min="14349" max="14349" width="35.140625" style="274" bestFit="1" customWidth="1"/>
    <col min="14350" max="14350" width="25.85546875" style="274" bestFit="1" customWidth="1"/>
    <col min="14351" max="14354" width="8.85546875" style="274"/>
    <col min="14355" max="14355" width="47.42578125" style="274" bestFit="1" customWidth="1"/>
    <col min="14356" max="14581" width="8.85546875" style="274"/>
    <col min="14582" max="14582" width="30.140625" style="274" customWidth="1"/>
    <col min="14583" max="14583" width="35.42578125" style="274" customWidth="1"/>
    <col min="14584" max="14584" width="19.140625" style="274" bestFit="1" customWidth="1"/>
    <col min="14585" max="14585" width="19.140625" style="274" customWidth="1"/>
    <col min="14586" max="14586" width="21.7109375" style="274" bestFit="1" customWidth="1"/>
    <col min="14587" max="14587" width="22.140625" style="274" customWidth="1"/>
    <col min="14588" max="14588" width="20.28515625" style="274" customWidth="1"/>
    <col min="14589" max="14589" width="20.7109375" style="274" customWidth="1"/>
    <col min="14590" max="14590" width="22.85546875" style="274" customWidth="1"/>
    <col min="14591" max="14591" width="15.140625" style="274" customWidth="1"/>
    <col min="14592" max="14592" width="20.140625" style="274" customWidth="1"/>
    <col min="14593" max="14593" width="20.28515625" style="274" customWidth="1"/>
    <col min="14594" max="14594" width="34.7109375" style="274" customWidth="1"/>
    <col min="14595" max="14595" width="17.85546875" style="274" customWidth="1"/>
    <col min="14596" max="14596" width="13.7109375" style="274" customWidth="1"/>
    <col min="14597" max="14597" width="17.7109375" style="274" customWidth="1"/>
    <col min="14598" max="14598" width="12.85546875" style="274" customWidth="1"/>
    <col min="14599" max="14599" width="8.85546875" style="274"/>
    <col min="14600" max="14600" width="13.42578125" style="274" customWidth="1"/>
    <col min="14601" max="14603" width="22.42578125" style="274" customWidth="1"/>
    <col min="14604" max="14604" width="8.85546875" style="274"/>
    <col min="14605" max="14605" width="35.140625" style="274" bestFit="1" customWidth="1"/>
    <col min="14606" max="14606" width="25.85546875" style="274" bestFit="1" customWidth="1"/>
    <col min="14607" max="14610" width="8.85546875" style="274"/>
    <col min="14611" max="14611" width="47.42578125" style="274" bestFit="1" customWidth="1"/>
    <col min="14612" max="14837" width="8.85546875" style="274"/>
    <col min="14838" max="14838" width="30.140625" style="274" customWidth="1"/>
    <col min="14839" max="14839" width="35.42578125" style="274" customWidth="1"/>
    <col min="14840" max="14840" width="19.140625" style="274" bestFit="1" customWidth="1"/>
    <col min="14841" max="14841" width="19.140625" style="274" customWidth="1"/>
    <col min="14842" max="14842" width="21.7109375" style="274" bestFit="1" customWidth="1"/>
    <col min="14843" max="14843" width="22.140625" style="274" customWidth="1"/>
    <col min="14844" max="14844" width="20.28515625" style="274" customWidth="1"/>
    <col min="14845" max="14845" width="20.7109375" style="274" customWidth="1"/>
    <col min="14846" max="14846" width="22.85546875" style="274" customWidth="1"/>
    <col min="14847" max="14847" width="15.140625" style="274" customWidth="1"/>
    <col min="14848" max="14848" width="20.140625" style="274" customWidth="1"/>
    <col min="14849" max="14849" width="20.28515625" style="274" customWidth="1"/>
    <col min="14850" max="14850" width="34.7109375" style="274" customWidth="1"/>
    <col min="14851" max="14851" width="17.85546875" style="274" customWidth="1"/>
    <col min="14852" max="14852" width="13.7109375" style="274" customWidth="1"/>
    <col min="14853" max="14853" width="17.7109375" style="274" customWidth="1"/>
    <col min="14854" max="14854" width="12.85546875" style="274" customWidth="1"/>
    <col min="14855" max="14855" width="8.85546875" style="274"/>
    <col min="14856" max="14856" width="13.42578125" style="274" customWidth="1"/>
    <col min="14857" max="14859" width="22.42578125" style="274" customWidth="1"/>
    <col min="14860" max="14860" width="8.85546875" style="274"/>
    <col min="14861" max="14861" width="35.140625" style="274" bestFit="1" customWidth="1"/>
    <col min="14862" max="14862" width="25.85546875" style="274" bestFit="1" customWidth="1"/>
    <col min="14863" max="14866" width="8.85546875" style="274"/>
    <col min="14867" max="14867" width="47.42578125" style="274" bestFit="1" customWidth="1"/>
    <col min="14868" max="15093" width="8.85546875" style="274"/>
    <col min="15094" max="15094" width="30.140625" style="274" customWidth="1"/>
    <col min="15095" max="15095" width="35.42578125" style="274" customWidth="1"/>
    <col min="15096" max="15096" width="19.140625" style="274" bestFit="1" customWidth="1"/>
    <col min="15097" max="15097" width="19.140625" style="274" customWidth="1"/>
    <col min="15098" max="15098" width="21.7109375" style="274" bestFit="1" customWidth="1"/>
    <col min="15099" max="15099" width="22.140625" style="274" customWidth="1"/>
    <col min="15100" max="15100" width="20.28515625" style="274" customWidth="1"/>
    <col min="15101" max="15101" width="20.7109375" style="274" customWidth="1"/>
    <col min="15102" max="15102" width="22.85546875" style="274" customWidth="1"/>
    <col min="15103" max="15103" width="15.140625" style="274" customWidth="1"/>
    <col min="15104" max="15104" width="20.140625" style="274" customWidth="1"/>
    <col min="15105" max="15105" width="20.28515625" style="274" customWidth="1"/>
    <col min="15106" max="15106" width="34.7109375" style="274" customWidth="1"/>
    <col min="15107" max="15107" width="17.85546875" style="274" customWidth="1"/>
    <col min="15108" max="15108" width="13.7109375" style="274" customWidth="1"/>
    <col min="15109" max="15109" width="17.7109375" style="274" customWidth="1"/>
    <col min="15110" max="15110" width="12.85546875" style="274" customWidth="1"/>
    <col min="15111" max="15111" width="8.85546875" style="274"/>
    <col min="15112" max="15112" width="13.42578125" style="274" customWidth="1"/>
    <col min="15113" max="15115" width="22.42578125" style="274" customWidth="1"/>
    <col min="15116" max="15116" width="8.85546875" style="274"/>
    <col min="15117" max="15117" width="35.140625" style="274" bestFit="1" customWidth="1"/>
    <col min="15118" max="15118" width="25.85546875" style="274" bestFit="1" customWidth="1"/>
    <col min="15119" max="15122" width="8.85546875" style="274"/>
    <col min="15123" max="15123" width="47.42578125" style="274" bestFit="1" customWidth="1"/>
    <col min="15124" max="15349" width="8.85546875" style="274"/>
    <col min="15350" max="15350" width="30.140625" style="274" customWidth="1"/>
    <col min="15351" max="15351" width="35.42578125" style="274" customWidth="1"/>
    <col min="15352" max="15352" width="19.140625" style="274" bestFit="1" customWidth="1"/>
    <col min="15353" max="15353" width="19.140625" style="274" customWidth="1"/>
    <col min="15354" max="15354" width="21.7109375" style="274" bestFit="1" customWidth="1"/>
    <col min="15355" max="15355" width="22.140625" style="274" customWidth="1"/>
    <col min="15356" max="15356" width="20.28515625" style="274" customWidth="1"/>
    <col min="15357" max="15357" width="20.7109375" style="274" customWidth="1"/>
    <col min="15358" max="15358" width="22.85546875" style="274" customWidth="1"/>
    <col min="15359" max="15359" width="15.140625" style="274" customWidth="1"/>
    <col min="15360" max="15360" width="20.140625" style="274" customWidth="1"/>
    <col min="15361" max="15361" width="20.28515625" style="274" customWidth="1"/>
    <col min="15362" max="15362" width="34.7109375" style="274" customWidth="1"/>
    <col min="15363" max="15363" width="17.85546875" style="274" customWidth="1"/>
    <col min="15364" max="15364" width="13.7109375" style="274" customWidth="1"/>
    <col min="15365" max="15365" width="17.7109375" style="274" customWidth="1"/>
    <col min="15366" max="15366" width="12.85546875" style="274" customWidth="1"/>
    <col min="15367" max="15367" width="8.85546875" style="274"/>
    <col min="15368" max="15368" width="13.42578125" style="274" customWidth="1"/>
    <col min="15369" max="15371" width="22.42578125" style="274" customWidth="1"/>
    <col min="15372" max="15372" width="8.85546875" style="274"/>
    <col min="15373" max="15373" width="35.140625" style="274" bestFit="1" customWidth="1"/>
    <col min="15374" max="15374" width="25.85546875" style="274" bestFit="1" customWidth="1"/>
    <col min="15375" max="15378" width="8.85546875" style="274"/>
    <col min="15379" max="15379" width="47.42578125" style="274" bestFit="1" customWidth="1"/>
    <col min="15380" max="15605" width="8.85546875" style="274"/>
    <col min="15606" max="15606" width="30.140625" style="274" customWidth="1"/>
    <col min="15607" max="15607" width="35.42578125" style="274" customWidth="1"/>
    <col min="15608" max="15608" width="19.140625" style="274" bestFit="1" customWidth="1"/>
    <col min="15609" max="15609" width="19.140625" style="274" customWidth="1"/>
    <col min="15610" max="15610" width="21.7109375" style="274" bestFit="1" customWidth="1"/>
    <col min="15611" max="15611" width="22.140625" style="274" customWidth="1"/>
    <col min="15612" max="15612" width="20.28515625" style="274" customWidth="1"/>
    <col min="15613" max="15613" width="20.7109375" style="274" customWidth="1"/>
    <col min="15614" max="15614" width="22.85546875" style="274" customWidth="1"/>
    <col min="15615" max="15615" width="15.140625" style="274" customWidth="1"/>
    <col min="15616" max="15616" width="20.140625" style="274" customWidth="1"/>
    <col min="15617" max="15617" width="20.28515625" style="274" customWidth="1"/>
    <col min="15618" max="15618" width="34.7109375" style="274" customWidth="1"/>
    <col min="15619" max="15619" width="17.85546875" style="274" customWidth="1"/>
    <col min="15620" max="15620" width="13.7109375" style="274" customWidth="1"/>
    <col min="15621" max="15621" width="17.7109375" style="274" customWidth="1"/>
    <col min="15622" max="15622" width="12.85546875" style="274" customWidth="1"/>
    <col min="15623" max="15623" width="8.85546875" style="274"/>
    <col min="15624" max="15624" width="13.42578125" style="274" customWidth="1"/>
    <col min="15625" max="15627" width="22.42578125" style="274" customWidth="1"/>
    <col min="15628" max="15628" width="8.85546875" style="274"/>
    <col min="15629" max="15629" width="35.140625" style="274" bestFit="1" customWidth="1"/>
    <col min="15630" max="15630" width="25.85546875" style="274" bestFit="1" customWidth="1"/>
    <col min="15631" max="15634" width="8.85546875" style="274"/>
    <col min="15635" max="15635" width="47.42578125" style="274" bestFit="1" customWidth="1"/>
    <col min="15636" max="15861" width="8.85546875" style="274"/>
    <col min="15862" max="15862" width="30.140625" style="274" customWidth="1"/>
    <col min="15863" max="15863" width="35.42578125" style="274" customWidth="1"/>
    <col min="15864" max="15864" width="19.140625" style="274" bestFit="1" customWidth="1"/>
    <col min="15865" max="15865" width="19.140625" style="274" customWidth="1"/>
    <col min="15866" max="15866" width="21.7109375" style="274" bestFit="1" customWidth="1"/>
    <col min="15867" max="15867" width="22.140625" style="274" customWidth="1"/>
    <col min="15868" max="15868" width="20.28515625" style="274" customWidth="1"/>
    <col min="15869" max="15869" width="20.7109375" style="274" customWidth="1"/>
    <col min="15870" max="15870" width="22.85546875" style="274" customWidth="1"/>
    <col min="15871" max="15871" width="15.140625" style="274" customWidth="1"/>
    <col min="15872" max="15872" width="20.140625" style="274" customWidth="1"/>
    <col min="15873" max="15873" width="20.28515625" style="274" customWidth="1"/>
    <col min="15874" max="15874" width="34.7109375" style="274" customWidth="1"/>
    <col min="15875" max="15875" width="17.85546875" style="274" customWidth="1"/>
    <col min="15876" max="15876" width="13.7109375" style="274" customWidth="1"/>
    <col min="15877" max="15877" width="17.7109375" style="274" customWidth="1"/>
    <col min="15878" max="15878" width="12.85546875" style="274" customWidth="1"/>
    <col min="15879" max="15879" width="8.85546875" style="274"/>
    <col min="15880" max="15880" width="13.42578125" style="274" customWidth="1"/>
    <col min="15881" max="15883" width="22.42578125" style="274" customWidth="1"/>
    <col min="15884" max="15884" width="8.85546875" style="274"/>
    <col min="15885" max="15885" width="35.140625" style="274" bestFit="1" customWidth="1"/>
    <col min="15886" max="15886" width="25.85546875" style="274" bestFit="1" customWidth="1"/>
    <col min="15887" max="15890" width="8.85546875" style="274"/>
    <col min="15891" max="15891" width="47.42578125" style="274" bestFit="1" customWidth="1"/>
    <col min="15892" max="16117" width="8.85546875" style="274"/>
    <col min="16118" max="16118" width="30.140625" style="274" customWidth="1"/>
    <col min="16119" max="16119" width="35.42578125" style="274" customWidth="1"/>
    <col min="16120" max="16120" width="19.140625" style="274" bestFit="1" customWidth="1"/>
    <col min="16121" max="16121" width="19.140625" style="274" customWidth="1"/>
    <col min="16122" max="16122" width="21.7109375" style="274" bestFit="1" customWidth="1"/>
    <col min="16123" max="16123" width="22.140625" style="274" customWidth="1"/>
    <col min="16124" max="16124" width="20.28515625" style="274" customWidth="1"/>
    <col min="16125" max="16125" width="20.7109375" style="274" customWidth="1"/>
    <col min="16126" max="16126" width="22.85546875" style="274" customWidth="1"/>
    <col min="16127" max="16127" width="15.140625" style="274" customWidth="1"/>
    <col min="16128" max="16128" width="20.140625" style="274" customWidth="1"/>
    <col min="16129" max="16129" width="20.28515625" style="274" customWidth="1"/>
    <col min="16130" max="16130" width="34.7109375" style="274" customWidth="1"/>
    <col min="16131" max="16131" width="17.85546875" style="274" customWidth="1"/>
    <col min="16132" max="16132" width="13.7109375" style="274" customWidth="1"/>
    <col min="16133" max="16133" width="17.7109375" style="274" customWidth="1"/>
    <col min="16134" max="16134" width="12.85546875" style="274" customWidth="1"/>
    <col min="16135" max="16135" width="8.85546875" style="274"/>
    <col min="16136" max="16136" width="13.42578125" style="274" customWidth="1"/>
    <col min="16137" max="16139" width="22.42578125" style="274" customWidth="1"/>
    <col min="16140" max="16140" width="8.85546875" style="274"/>
    <col min="16141" max="16141" width="35.140625" style="274" bestFit="1" customWidth="1"/>
    <col min="16142" max="16142" width="25.85546875" style="274" bestFit="1" customWidth="1"/>
    <col min="16143" max="16146" width="8.85546875" style="274"/>
    <col min="16147" max="16147" width="47.42578125" style="274" bestFit="1" customWidth="1"/>
    <col min="16148" max="16384" width="8.85546875" style="274"/>
  </cols>
  <sheetData>
    <row r="2" spans="1:33" ht="13.5" thickBot="1" x14ac:dyDescent="0.25">
      <c r="A2" s="539"/>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274"/>
    </row>
    <row r="3" spans="1:33" s="234" customFormat="1" ht="50.25" customHeight="1" thickTop="1" thickBot="1" x14ac:dyDescent="0.3">
      <c r="A3" s="232" t="s">
        <v>231</v>
      </c>
      <c r="B3" s="233"/>
      <c r="C3" s="233"/>
      <c r="D3" s="233"/>
      <c r="E3" s="233"/>
      <c r="F3" s="233"/>
      <c r="G3" s="233"/>
      <c r="H3" s="233"/>
      <c r="I3" s="233"/>
      <c r="J3" s="233"/>
      <c r="K3" s="779" t="s">
        <v>292</v>
      </c>
      <c r="L3" s="780"/>
      <c r="M3" s="780"/>
      <c r="N3" s="781"/>
      <c r="P3" s="782" t="s">
        <v>304</v>
      </c>
      <c r="Q3" s="783"/>
      <c r="R3" s="784"/>
      <c r="S3" s="785"/>
      <c r="U3" s="786" t="s">
        <v>232</v>
      </c>
      <c r="V3" s="787"/>
      <c r="W3" s="787"/>
      <c r="X3" s="788"/>
      <c r="AB3" s="776" t="s">
        <v>233</v>
      </c>
      <c r="AC3" s="777"/>
      <c r="AD3" s="778"/>
      <c r="AE3" s="400"/>
      <c r="AF3" s="401" t="s">
        <v>234</v>
      </c>
      <c r="AG3" s="235"/>
    </row>
    <row r="4" spans="1:33" s="246" customFormat="1" ht="39" thickBot="1" x14ac:dyDescent="0.25">
      <c r="A4" s="236" t="s">
        <v>235</v>
      </c>
      <c r="B4" s="237" t="s">
        <v>359</v>
      </c>
      <c r="C4" s="237" t="s">
        <v>18</v>
      </c>
      <c r="D4" s="238" t="s">
        <v>12</v>
      </c>
      <c r="E4" s="239" t="s">
        <v>236</v>
      </c>
      <c r="F4" s="239" t="s">
        <v>237</v>
      </c>
      <c r="G4" s="239" t="s">
        <v>238</v>
      </c>
      <c r="H4" s="239" t="s">
        <v>239</v>
      </c>
      <c r="I4" s="240" t="s">
        <v>129</v>
      </c>
      <c r="J4" s="241" t="s">
        <v>291</v>
      </c>
      <c r="K4" s="242" t="s">
        <v>240</v>
      </c>
      <c r="L4" s="243" t="s">
        <v>241</v>
      </c>
      <c r="M4" s="244" t="s">
        <v>242</v>
      </c>
      <c r="N4" s="245" t="s">
        <v>243</v>
      </c>
      <c r="P4" s="242" t="s">
        <v>244</v>
      </c>
      <c r="Q4" s="243" t="s">
        <v>245</v>
      </c>
      <c r="R4" s="394" t="s">
        <v>305</v>
      </c>
      <c r="S4" s="247" t="s">
        <v>246</v>
      </c>
      <c r="U4" s="242" t="s">
        <v>247</v>
      </c>
      <c r="V4" s="243" t="s">
        <v>248</v>
      </c>
      <c r="W4" s="248" t="s">
        <v>26</v>
      </c>
      <c r="X4" s="247" t="s">
        <v>246</v>
      </c>
      <c r="AB4" s="242" t="s">
        <v>247</v>
      </c>
      <c r="AC4" s="394" t="s">
        <v>305</v>
      </c>
      <c r="AD4" s="247" t="s">
        <v>246</v>
      </c>
      <c r="AE4" s="249"/>
      <c r="AF4" s="250" t="s">
        <v>247</v>
      </c>
      <c r="AG4" s="251"/>
    </row>
    <row r="5" spans="1:33" s="234" customFormat="1" x14ac:dyDescent="0.2">
      <c r="A5" s="265"/>
      <c r="B5" s="266"/>
      <c r="C5" s="266"/>
      <c r="D5" s="533">
        <v>0</v>
      </c>
      <c r="E5" s="254">
        <v>0</v>
      </c>
      <c r="F5" s="255">
        <f t="shared" ref="F5:F9" si="0">((D5/12)*3)+((D5*(1+E5))/12*9)</f>
        <v>0</v>
      </c>
      <c r="G5" s="256">
        <v>0.28000000000000003</v>
      </c>
      <c r="H5" s="256">
        <v>0.26200000000000001</v>
      </c>
      <c r="I5" s="255">
        <f>F5*H5</f>
        <v>0</v>
      </c>
      <c r="J5" s="257">
        <f>SUM(F5+I5)</f>
        <v>0</v>
      </c>
      <c r="K5" s="258">
        <v>0</v>
      </c>
      <c r="L5" s="534">
        <f>$F5*$K5</f>
        <v>0</v>
      </c>
      <c r="M5" s="535">
        <f>$I5*K5</f>
        <v>0</v>
      </c>
      <c r="N5" s="536">
        <f>SUM(L5:M5)</f>
        <v>0</v>
      </c>
      <c r="P5" s="260">
        <v>0</v>
      </c>
      <c r="Q5" s="259">
        <f>$J5*P5</f>
        <v>0</v>
      </c>
      <c r="R5" s="259"/>
      <c r="S5" s="261"/>
      <c r="U5" s="260">
        <f>SUM(K5,P5)</f>
        <v>0</v>
      </c>
      <c r="V5" s="259">
        <f>$J5*U5</f>
        <v>0</v>
      </c>
      <c r="W5" s="262">
        <f t="shared" ref="W5:W9" si="1">V5/1500</f>
        <v>0</v>
      </c>
      <c r="X5" s="261"/>
      <c r="AB5" s="260">
        <v>0</v>
      </c>
      <c r="AC5" s="259"/>
      <c r="AD5" s="261"/>
      <c r="AE5" s="252"/>
      <c r="AF5" s="263">
        <f>SUM(K5,P5,AB5)</f>
        <v>0</v>
      </c>
      <c r="AG5" s="253"/>
    </row>
    <row r="6" spans="1:33" s="234" customFormat="1" x14ac:dyDescent="0.2">
      <c r="A6" s="265"/>
      <c r="B6" s="266"/>
      <c r="C6" s="266"/>
      <c r="D6" s="533">
        <v>0</v>
      </c>
      <c r="E6" s="254">
        <v>0</v>
      </c>
      <c r="F6" s="255">
        <f t="shared" si="0"/>
        <v>0</v>
      </c>
      <c r="G6" s="256">
        <v>0.28000000000000003</v>
      </c>
      <c r="H6" s="256">
        <v>0.26200000000000001</v>
      </c>
      <c r="I6" s="255">
        <f t="shared" ref="I6:I9" si="2">F6*H6</f>
        <v>0</v>
      </c>
      <c r="J6" s="257">
        <f t="shared" ref="J6:J7" si="3">SUM(F6+I6)</f>
        <v>0</v>
      </c>
      <c r="K6" s="258">
        <v>0</v>
      </c>
      <c r="L6" s="534">
        <f t="shared" ref="L6:L9" si="4">$F6*$K6</f>
        <v>0</v>
      </c>
      <c r="M6" s="535">
        <f t="shared" ref="M6:M9" si="5">$I6*K6</f>
        <v>0</v>
      </c>
      <c r="N6" s="536">
        <f t="shared" ref="N6:N9" si="6">SUM(L6:M6)</f>
        <v>0</v>
      </c>
      <c r="P6" s="260">
        <v>0</v>
      </c>
      <c r="Q6" s="259">
        <f t="shared" ref="Q6:Q9" si="7">$J6*P6</f>
        <v>0</v>
      </c>
      <c r="R6" s="259"/>
      <c r="S6" s="261"/>
      <c r="U6" s="260">
        <f t="shared" ref="U6:U9" si="8">SUM(K6,P6)</f>
        <v>0</v>
      </c>
      <c r="V6" s="259">
        <f t="shared" ref="V6:V9" si="9">$J6*U6</f>
        <v>0</v>
      </c>
      <c r="W6" s="262">
        <f t="shared" si="1"/>
        <v>0</v>
      </c>
      <c r="X6" s="261"/>
      <c r="AB6" s="260">
        <v>0</v>
      </c>
      <c r="AC6" s="259"/>
      <c r="AD6" s="261"/>
      <c r="AE6" s="252"/>
      <c r="AF6" s="263">
        <f t="shared" ref="AF6:AF9" si="10">SUM(K6,P6,AB6)</f>
        <v>0</v>
      </c>
      <c r="AG6" s="253"/>
    </row>
    <row r="7" spans="1:33" s="234" customFormat="1" x14ac:dyDescent="0.2">
      <c r="A7" s="265"/>
      <c r="B7" s="266"/>
      <c r="C7" s="266"/>
      <c r="D7" s="533">
        <v>0</v>
      </c>
      <c r="E7" s="254">
        <v>0</v>
      </c>
      <c r="F7" s="255">
        <f t="shared" si="0"/>
        <v>0</v>
      </c>
      <c r="G7" s="256">
        <v>0.28000000000000003</v>
      </c>
      <c r="H7" s="256">
        <v>0.26200000000000001</v>
      </c>
      <c r="I7" s="255">
        <f t="shared" si="2"/>
        <v>0</v>
      </c>
      <c r="J7" s="257">
        <f t="shared" si="3"/>
        <v>0</v>
      </c>
      <c r="K7" s="258">
        <v>0</v>
      </c>
      <c r="L7" s="534">
        <f t="shared" si="4"/>
        <v>0</v>
      </c>
      <c r="M7" s="535">
        <f t="shared" si="5"/>
        <v>0</v>
      </c>
      <c r="N7" s="536">
        <f t="shared" si="6"/>
        <v>0</v>
      </c>
      <c r="P7" s="260">
        <v>0</v>
      </c>
      <c r="Q7" s="259">
        <f t="shared" si="7"/>
        <v>0</v>
      </c>
      <c r="R7" s="259"/>
      <c r="S7" s="261"/>
      <c r="U7" s="260">
        <f t="shared" si="8"/>
        <v>0</v>
      </c>
      <c r="V7" s="259">
        <f t="shared" si="9"/>
        <v>0</v>
      </c>
      <c r="W7" s="262">
        <f t="shared" si="1"/>
        <v>0</v>
      </c>
      <c r="X7" s="261"/>
      <c r="AB7" s="260">
        <v>0</v>
      </c>
      <c r="AC7" s="259"/>
      <c r="AD7" s="261"/>
      <c r="AE7" s="252"/>
      <c r="AF7" s="263">
        <f t="shared" si="10"/>
        <v>0</v>
      </c>
      <c r="AG7" s="253"/>
    </row>
    <row r="8" spans="1:33" s="234" customFormat="1" x14ac:dyDescent="0.2">
      <c r="A8" s="265"/>
      <c r="B8" s="266"/>
      <c r="C8" s="266"/>
      <c r="D8" s="533">
        <v>0</v>
      </c>
      <c r="E8" s="254">
        <v>0</v>
      </c>
      <c r="F8" s="255">
        <f t="shared" si="0"/>
        <v>0</v>
      </c>
      <c r="G8" s="256">
        <v>0.28000000000000003</v>
      </c>
      <c r="H8" s="256">
        <v>0.26200000000000001</v>
      </c>
      <c r="I8" s="255">
        <f t="shared" si="2"/>
        <v>0</v>
      </c>
      <c r="J8" s="257">
        <f t="shared" ref="J8:J9" si="11">SUM(F8+I8)</f>
        <v>0</v>
      </c>
      <c r="K8" s="258">
        <v>0</v>
      </c>
      <c r="L8" s="534">
        <f t="shared" si="4"/>
        <v>0</v>
      </c>
      <c r="M8" s="535">
        <f t="shared" si="5"/>
        <v>0</v>
      </c>
      <c r="N8" s="536">
        <f t="shared" si="6"/>
        <v>0</v>
      </c>
      <c r="P8" s="260">
        <v>0</v>
      </c>
      <c r="Q8" s="259">
        <f t="shared" si="7"/>
        <v>0</v>
      </c>
      <c r="R8" s="259"/>
      <c r="S8" s="261"/>
      <c r="U8" s="260">
        <f t="shared" si="8"/>
        <v>0</v>
      </c>
      <c r="V8" s="259">
        <f t="shared" si="9"/>
        <v>0</v>
      </c>
      <c r="W8" s="262">
        <f t="shared" si="1"/>
        <v>0</v>
      </c>
      <c r="X8" s="261"/>
      <c r="AB8" s="260">
        <v>0</v>
      </c>
      <c r="AC8" s="259"/>
      <c r="AD8" s="261"/>
      <c r="AE8" s="252"/>
      <c r="AF8" s="263">
        <f t="shared" si="10"/>
        <v>0</v>
      </c>
      <c r="AG8" s="253"/>
    </row>
    <row r="9" spans="1:33" s="234" customFormat="1" ht="13.5" thickBot="1" x14ac:dyDescent="0.25">
      <c r="A9" s="265"/>
      <c r="B9" s="266"/>
      <c r="C9" s="266"/>
      <c r="D9" s="533">
        <v>0</v>
      </c>
      <c r="E9" s="254">
        <v>0</v>
      </c>
      <c r="F9" s="255">
        <f t="shared" si="0"/>
        <v>0</v>
      </c>
      <c r="G9" s="256">
        <v>0.28000000000000003</v>
      </c>
      <c r="H9" s="256">
        <v>0.26200000000000001</v>
      </c>
      <c r="I9" s="255">
        <f t="shared" si="2"/>
        <v>0</v>
      </c>
      <c r="J9" s="257">
        <f t="shared" si="11"/>
        <v>0</v>
      </c>
      <c r="K9" s="258">
        <v>0</v>
      </c>
      <c r="L9" s="534">
        <f t="shared" si="4"/>
        <v>0</v>
      </c>
      <c r="M9" s="535">
        <f t="shared" si="5"/>
        <v>0</v>
      </c>
      <c r="N9" s="536">
        <f t="shared" si="6"/>
        <v>0</v>
      </c>
      <c r="P9" s="260">
        <v>0</v>
      </c>
      <c r="Q9" s="259">
        <f t="shared" si="7"/>
        <v>0</v>
      </c>
      <c r="R9" s="259"/>
      <c r="S9" s="261"/>
      <c r="U9" s="260">
        <f t="shared" si="8"/>
        <v>0</v>
      </c>
      <c r="V9" s="264">
        <f t="shared" si="9"/>
        <v>0</v>
      </c>
      <c r="W9" s="262">
        <f t="shared" si="1"/>
        <v>0</v>
      </c>
      <c r="X9" s="261"/>
      <c r="AB9" s="260">
        <v>0</v>
      </c>
      <c r="AC9" s="259"/>
      <c r="AD9" s="261"/>
      <c r="AE9" s="252"/>
      <c r="AF9" s="263">
        <f t="shared" si="10"/>
        <v>0</v>
      </c>
      <c r="AG9" s="253"/>
    </row>
    <row r="10" spans="1:33" s="234" customFormat="1" ht="26.25" customHeight="1" thickBot="1" x14ac:dyDescent="0.25">
      <c r="A10" s="793" t="s">
        <v>246</v>
      </c>
      <c r="B10" s="267" t="s">
        <v>251</v>
      </c>
      <c r="C10" s="352"/>
      <c r="D10" s="527"/>
      <c r="E10" s="795" t="s">
        <v>252</v>
      </c>
      <c r="F10" s="796"/>
      <c r="G10" s="268"/>
      <c r="H10" s="269"/>
      <c r="I10" s="269"/>
      <c r="J10" s="797"/>
      <c r="K10" s="270" t="s">
        <v>131</v>
      </c>
      <c r="L10" s="389" t="s">
        <v>302</v>
      </c>
      <c r="M10" s="390" t="s">
        <v>303</v>
      </c>
      <c r="N10" s="270" t="s">
        <v>253</v>
      </c>
      <c r="P10" s="271" t="s">
        <v>254</v>
      </c>
      <c r="Q10" s="272" t="s">
        <v>255</v>
      </c>
      <c r="R10" s="393"/>
      <c r="S10" s="789"/>
      <c r="U10" s="271" t="s">
        <v>254</v>
      </c>
      <c r="V10" s="272" t="s">
        <v>255</v>
      </c>
      <c r="W10" s="273"/>
      <c r="X10" s="789"/>
      <c r="AB10" s="274"/>
      <c r="AC10" s="274"/>
      <c r="AD10" s="274"/>
      <c r="AE10" s="274"/>
      <c r="AF10" s="274"/>
      <c r="AG10" s="235"/>
    </row>
    <row r="11" spans="1:33" s="234" customFormat="1" ht="29.25" customHeight="1" thickTop="1" thickBot="1" x14ac:dyDescent="0.25">
      <c r="A11" s="794"/>
      <c r="B11" s="275">
        <v>192300</v>
      </c>
      <c r="C11" s="526"/>
      <c r="D11" s="276"/>
      <c r="E11" s="791">
        <v>1500</v>
      </c>
      <c r="F11" s="792"/>
      <c r="G11" s="277"/>
      <c r="H11" s="278"/>
      <c r="I11" s="278"/>
      <c r="J11" s="798"/>
      <c r="K11" s="387">
        <f>SUM(K5:K9)</f>
        <v>0</v>
      </c>
      <c r="L11" s="391">
        <f>SUM(L5:L9)</f>
        <v>0</v>
      </c>
      <c r="M11" s="392">
        <f>SUM(M5:M9)</f>
        <v>0</v>
      </c>
      <c r="N11" s="388">
        <f>SUM(N5:N9)</f>
        <v>0</v>
      </c>
      <c r="P11" s="280">
        <f>SUM(P5:P9)</f>
        <v>0</v>
      </c>
      <c r="Q11" s="281">
        <f>SUM(Q5:Q9)</f>
        <v>0</v>
      </c>
      <c r="R11" s="399"/>
      <c r="S11" s="790"/>
      <c r="U11" s="280">
        <f>SUM(U5:U9)</f>
        <v>0</v>
      </c>
      <c r="V11" s="281">
        <f>SUM(V5:V9)</f>
        <v>0</v>
      </c>
      <c r="W11" s="347"/>
      <c r="X11" s="790"/>
      <c r="AB11" s="274"/>
      <c r="AC11" s="274"/>
      <c r="AD11" s="274"/>
      <c r="AE11" s="274"/>
      <c r="AF11" s="274"/>
      <c r="AG11" s="235"/>
    </row>
    <row r="12" spans="1:33" s="234" customFormat="1" ht="14.25" thickTop="1" thickBot="1" x14ac:dyDescent="0.25">
      <c r="Q12" s="274"/>
      <c r="R12" s="274"/>
      <c r="AB12" s="274"/>
      <c r="AC12" s="274"/>
      <c r="AD12" s="274"/>
      <c r="AE12" s="274"/>
      <c r="AF12" s="274"/>
      <c r="AG12" s="235"/>
    </row>
    <row r="13" spans="1:33" s="234" customFormat="1" ht="25.5" customHeight="1" x14ac:dyDescent="0.2">
      <c r="N13" s="274"/>
      <c r="O13" s="274"/>
      <c r="P13" s="799" t="s">
        <v>256</v>
      </c>
      <c r="Q13" s="800"/>
      <c r="R13" s="274"/>
      <c r="S13" s="274"/>
      <c r="T13" s="274"/>
      <c r="U13" s="274"/>
      <c r="V13" s="274"/>
      <c r="W13" s="274"/>
      <c r="X13" s="274"/>
      <c r="AB13" s="274"/>
      <c r="AC13" s="274"/>
      <c r="AD13" s="274"/>
      <c r="AE13" s="274"/>
      <c r="AF13" s="274"/>
      <c r="AG13" s="235"/>
    </row>
    <row r="14" spans="1:33" ht="13.5" thickBot="1" x14ac:dyDescent="0.25">
      <c r="P14" s="395" t="s">
        <v>257</v>
      </c>
      <c r="Q14" s="396">
        <f>Q11</f>
        <v>0</v>
      </c>
      <c r="R14" s="77"/>
      <c r="S14" s="77"/>
    </row>
    <row r="15" spans="1:33" ht="13.5" thickBot="1" x14ac:dyDescent="0.25">
      <c r="R15" s="72"/>
      <c r="S15" s="77"/>
    </row>
    <row r="16" spans="1:33" x14ac:dyDescent="0.2">
      <c r="N16" s="270" t="s">
        <v>306</v>
      </c>
      <c r="P16" s="799" t="s">
        <v>307</v>
      </c>
      <c r="Q16" s="800"/>
      <c r="R16" s="72"/>
      <c r="S16" s="77"/>
    </row>
    <row r="17" spans="1:33" ht="13.5" thickBot="1" x14ac:dyDescent="0.25">
      <c r="N17" s="279"/>
      <c r="P17" s="397" t="s">
        <v>257</v>
      </c>
      <c r="Q17" s="398"/>
      <c r="R17" s="72"/>
      <c r="S17" s="77"/>
    </row>
    <row r="18" spans="1:33" x14ac:dyDescent="0.2">
      <c r="P18" s="72"/>
      <c r="Q18" s="72"/>
      <c r="R18" s="72"/>
      <c r="S18" s="77"/>
    </row>
    <row r="19" spans="1:33" x14ac:dyDescent="0.2">
      <c r="AF19" s="282"/>
      <c r="AG19" s="274"/>
    </row>
    <row r="20" spans="1:33" ht="13.5" thickBot="1" x14ac:dyDescent="0.25">
      <c r="AF20" s="282"/>
      <c r="AG20" s="274"/>
    </row>
    <row r="21" spans="1:33" s="72" customFormat="1" ht="39.75" customHeight="1" thickBot="1" x14ac:dyDescent="0.25">
      <c r="A21" s="629" t="s">
        <v>271</v>
      </c>
      <c r="B21" s="630"/>
      <c r="C21" s="623"/>
      <c r="D21" s="353" t="s">
        <v>399</v>
      </c>
      <c r="E21" s="615" t="e">
        <f>AVERAGE(E23:E26)</f>
        <v>#DIV/0!</v>
      </c>
      <c r="F21" s="274"/>
      <c r="G21" s="274"/>
      <c r="H21" s="274"/>
      <c r="I21" s="274"/>
      <c r="J21" s="274"/>
      <c r="O21" s="77"/>
      <c r="P21" s="77"/>
      <c r="Q21" s="77"/>
      <c r="U21" s="78"/>
    </row>
    <row r="22" spans="1:33" s="72" customFormat="1" ht="43.5" customHeight="1" thickBot="1" x14ac:dyDescent="0.25">
      <c r="A22" s="624" t="s">
        <v>235</v>
      </c>
      <c r="B22" s="621" t="s">
        <v>396</v>
      </c>
      <c r="C22" s="621" t="s">
        <v>272</v>
      </c>
      <c r="D22" s="621" t="s">
        <v>397</v>
      </c>
      <c r="E22" s="622" t="s">
        <v>398</v>
      </c>
      <c r="F22" s="274"/>
      <c r="G22" s="274"/>
      <c r="H22" s="274"/>
      <c r="I22" s="274"/>
      <c r="J22" s="274"/>
      <c r="Q22" s="77"/>
    </row>
    <row r="23" spans="1:33" s="72" customFormat="1" ht="34.5" customHeight="1" x14ac:dyDescent="0.2">
      <c r="A23" s="625"/>
      <c r="B23" s="617"/>
      <c r="C23" s="618"/>
      <c r="D23" s="619">
        <f>1500*$C23</f>
        <v>0</v>
      </c>
      <c r="E23" s="620" t="e">
        <f>(B23)/$D23</f>
        <v>#DIV/0!</v>
      </c>
      <c r="F23" s="274"/>
      <c r="G23" s="274"/>
      <c r="H23" s="274"/>
      <c r="I23" s="274"/>
      <c r="J23" s="274"/>
      <c r="Q23" s="77"/>
    </row>
    <row r="24" spans="1:33" s="72" customFormat="1" ht="33.75" customHeight="1" x14ac:dyDescent="0.2">
      <c r="A24" s="626"/>
      <c r="B24" s="610"/>
      <c r="C24" s="611"/>
      <c r="D24" s="612">
        <f t="shared" ref="D24:D26" si="12">1500*$C24</f>
        <v>0</v>
      </c>
      <c r="E24" s="620" t="e">
        <f t="shared" ref="E24:E26" si="13">(B24)/$D24</f>
        <v>#DIV/0!</v>
      </c>
      <c r="F24" s="274"/>
      <c r="G24" s="274"/>
      <c r="H24" s="274"/>
      <c r="I24" s="274"/>
      <c r="J24" s="274"/>
      <c r="Q24" s="77"/>
    </row>
    <row r="25" spans="1:33" s="72" customFormat="1" ht="26.25" customHeight="1" x14ac:dyDescent="0.2">
      <c r="A25" s="626"/>
      <c r="B25" s="610"/>
      <c r="C25" s="611"/>
      <c r="D25" s="612">
        <f t="shared" si="12"/>
        <v>0</v>
      </c>
      <c r="E25" s="620" t="e">
        <f t="shared" si="13"/>
        <v>#DIV/0!</v>
      </c>
      <c r="F25" s="274"/>
      <c r="G25" s="274"/>
      <c r="H25" s="274"/>
      <c r="I25" s="274"/>
      <c r="J25" s="274"/>
      <c r="Q25" s="77"/>
    </row>
    <row r="26" spans="1:33" s="72" customFormat="1" ht="27.75" customHeight="1" thickBot="1" x14ac:dyDescent="0.25">
      <c r="A26" s="627"/>
      <c r="B26" s="613"/>
      <c r="C26" s="614"/>
      <c r="D26" s="616">
        <f t="shared" si="12"/>
        <v>0</v>
      </c>
      <c r="E26" s="628" t="e">
        <f t="shared" si="13"/>
        <v>#DIV/0!</v>
      </c>
      <c r="F26" s="274"/>
      <c r="G26" s="274"/>
      <c r="H26" s="274"/>
      <c r="I26" s="274"/>
      <c r="J26" s="274"/>
      <c r="Q26" s="77"/>
    </row>
    <row r="27" spans="1:33" x14ac:dyDescent="0.2">
      <c r="AF27" s="282"/>
      <c r="AG27" s="274"/>
    </row>
    <row r="28" spans="1:33" s="72" customFormat="1" ht="16.5" customHeight="1" x14ac:dyDescent="0.2">
      <c r="A28" s="537" t="s">
        <v>132</v>
      </c>
      <c r="B28" s="538"/>
      <c r="C28" s="538"/>
      <c r="D28" s="538"/>
      <c r="E28" s="538"/>
      <c r="L28" s="298"/>
      <c r="M28" s="298"/>
      <c r="N28" s="298"/>
      <c r="X28" s="80"/>
      <c r="AA28" s="80"/>
    </row>
    <row r="29" spans="1:33" s="72" customFormat="1" ht="15" customHeight="1" x14ac:dyDescent="0.2">
      <c r="A29" s="300" t="s">
        <v>273</v>
      </c>
      <c r="D29" s="74"/>
      <c r="K29" s="298"/>
      <c r="L29" s="301"/>
      <c r="M29" s="298"/>
      <c r="N29" s="298"/>
      <c r="X29" s="80"/>
      <c r="AA29" s="80"/>
    </row>
    <row r="30" spans="1:33" s="72" customFormat="1" x14ac:dyDescent="0.2">
      <c r="A30" s="540"/>
      <c r="D30" s="74"/>
      <c r="K30" s="298"/>
      <c r="L30" s="301"/>
      <c r="M30" s="298"/>
      <c r="N30" s="298"/>
      <c r="X30" s="80"/>
      <c r="AA30" s="80"/>
    </row>
    <row r="31" spans="1:33" x14ac:dyDescent="0.2">
      <c r="AF31" s="282"/>
      <c r="AG31" s="274"/>
    </row>
    <row r="32" spans="1:33" x14ac:dyDescent="0.2">
      <c r="AF32" s="282"/>
      <c r="AG32" s="274"/>
    </row>
    <row r="33" spans="32:33" x14ac:dyDescent="0.2">
      <c r="AF33" s="282"/>
      <c r="AG33" s="274"/>
    </row>
    <row r="34" spans="32:33" x14ac:dyDescent="0.2">
      <c r="AF34" s="282"/>
      <c r="AG34" s="274"/>
    </row>
    <row r="35" spans="32:33" x14ac:dyDescent="0.2">
      <c r="AF35" s="282"/>
      <c r="AG35" s="274"/>
    </row>
    <row r="36" spans="32:33" x14ac:dyDescent="0.2">
      <c r="AF36" s="282"/>
      <c r="AG36" s="274"/>
    </row>
    <row r="37" spans="32:33" x14ac:dyDescent="0.2">
      <c r="AF37" s="282"/>
      <c r="AG37" s="274"/>
    </row>
    <row r="38" spans="32:33" x14ac:dyDescent="0.2">
      <c r="AF38" s="282"/>
      <c r="AG38" s="274"/>
    </row>
  </sheetData>
  <mergeCells count="12">
    <mergeCell ref="P13:Q13"/>
    <mergeCell ref="P16:Q16"/>
    <mergeCell ref="E11:F11"/>
    <mergeCell ref="A10:A11"/>
    <mergeCell ref="E10:F10"/>
    <mergeCell ref="J10:J11"/>
    <mergeCell ref="S10:S11"/>
    <mergeCell ref="AB3:AD3"/>
    <mergeCell ref="K3:N3"/>
    <mergeCell ref="P3:S3"/>
    <mergeCell ref="U3:X3"/>
    <mergeCell ref="X10:X11"/>
  </mergeCells>
  <conditionalFormatting sqref="AG5:AG9">
    <cfRule type="cellIs" dxfId="46" priority="1" operator="greater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57"/>
  <sheetViews>
    <sheetView showGridLines="0" zoomScale="90" zoomScaleNormal="90" workbookViewId="0"/>
  </sheetViews>
  <sheetFormatPr defaultRowHeight="12.75" x14ac:dyDescent="0.2"/>
  <cols>
    <col min="1" max="1" width="17.85546875" customWidth="1"/>
    <col min="2" max="2" width="25.42578125" customWidth="1"/>
    <col min="3" max="3" width="25.28515625" bestFit="1" customWidth="1"/>
    <col min="4" max="4" width="43.85546875" customWidth="1"/>
    <col min="5" max="5" width="23.85546875" customWidth="1"/>
    <col min="6" max="6" width="35.7109375" customWidth="1"/>
    <col min="7" max="7" width="21.42578125" customWidth="1"/>
    <col min="8" max="8" width="16.7109375" customWidth="1"/>
    <col min="9" max="9" width="27.7109375" bestFit="1" customWidth="1"/>
    <col min="10" max="10" width="22.7109375" customWidth="1"/>
    <col min="11" max="11" width="22" customWidth="1"/>
    <col min="12" max="12" width="21.42578125" customWidth="1"/>
    <col min="13" max="13" width="18.28515625" customWidth="1"/>
    <col min="14" max="14" width="30.28515625" customWidth="1"/>
    <col min="15" max="15" width="9.85546875" customWidth="1"/>
    <col min="16" max="16" width="20.85546875" customWidth="1"/>
    <col min="17" max="17" width="21.5703125" customWidth="1"/>
    <col min="18" max="18" width="22.85546875" customWidth="1"/>
    <col min="19" max="19" width="16.42578125" customWidth="1"/>
  </cols>
  <sheetData>
    <row r="1" spans="1:18" s="81" customFormat="1" ht="13.5" thickBot="1" x14ac:dyDescent="0.25">
      <c r="N1" s="82"/>
      <c r="P1" s="83"/>
    </row>
    <row r="2" spans="1:18" s="81" customFormat="1" ht="27.95" customHeight="1" thickBot="1" x14ac:dyDescent="0.25">
      <c r="I2" s="445" t="s">
        <v>149</v>
      </c>
      <c r="J2" s="446" t="s">
        <v>149</v>
      </c>
      <c r="K2" s="446" t="s">
        <v>150</v>
      </c>
      <c r="L2" s="446" t="s">
        <v>150</v>
      </c>
      <c r="M2" s="446" t="s">
        <v>151</v>
      </c>
      <c r="N2" s="447" t="s">
        <v>151</v>
      </c>
    </row>
    <row r="3" spans="1:18" s="81" customFormat="1" ht="21" customHeight="1" thickBot="1" x14ac:dyDescent="0.25">
      <c r="I3" s="442" t="s">
        <v>122</v>
      </c>
      <c r="J3" s="443" t="s">
        <v>123</v>
      </c>
      <c r="K3" s="443" t="s">
        <v>124</v>
      </c>
      <c r="L3" s="443" t="s">
        <v>125</v>
      </c>
      <c r="M3" s="443" t="s">
        <v>126</v>
      </c>
      <c r="N3" s="444" t="s">
        <v>127</v>
      </c>
      <c r="P3" s="437" t="s">
        <v>340</v>
      </c>
    </row>
    <row r="4" spans="1:18" s="81" customFormat="1" ht="30" customHeight="1" thickBot="1" x14ac:dyDescent="0.25">
      <c r="H4" s="421"/>
      <c r="I4" s="439"/>
      <c r="J4" s="440"/>
      <c r="K4" s="440"/>
      <c r="L4" s="440"/>
      <c r="M4" s="440"/>
      <c r="N4" s="441"/>
      <c r="P4" s="438">
        <f>SUM(I4:N4)</f>
        <v>0</v>
      </c>
    </row>
    <row r="5" spans="1:18" s="81" customFormat="1" ht="13.5" thickBot="1" x14ac:dyDescent="0.25">
      <c r="N5" s="82"/>
      <c r="P5" s="83"/>
    </row>
    <row r="6" spans="1:18" s="81" customFormat="1" ht="21" customHeight="1" thickBot="1" x14ac:dyDescent="0.25">
      <c r="H6" s="421"/>
      <c r="I6" s="426"/>
      <c r="J6" s="426"/>
      <c r="K6" s="426"/>
      <c r="L6" s="426"/>
      <c r="M6" s="426"/>
      <c r="N6" s="426"/>
      <c r="O6" s="421"/>
      <c r="P6" s="801" t="s">
        <v>164</v>
      </c>
      <c r="Q6" s="802"/>
      <c r="R6" s="803"/>
    </row>
    <row r="7" spans="1:18" s="81" customFormat="1" ht="13.5" thickBot="1" x14ac:dyDescent="0.25">
      <c r="A7" s="632"/>
      <c r="B7" s="633"/>
      <c r="C7" s="633"/>
      <c r="D7" s="633"/>
      <c r="E7" s="633"/>
      <c r="F7" s="633"/>
      <c r="G7" s="633"/>
      <c r="H7" s="634"/>
      <c r="I7" s="634"/>
      <c r="J7" s="634"/>
      <c r="K7" s="634"/>
      <c r="L7" s="634"/>
      <c r="M7" s="634"/>
      <c r="N7" s="634"/>
      <c r="O7" s="634"/>
      <c r="P7" s="635"/>
      <c r="Q7" s="436"/>
      <c r="R7" s="636"/>
    </row>
    <row r="8" spans="1:18" s="81" customFormat="1" ht="28.5" customHeight="1" thickBot="1" x14ac:dyDescent="0.25">
      <c r="A8" s="631" t="s">
        <v>147</v>
      </c>
      <c r="B8" s="631" t="s">
        <v>148</v>
      </c>
      <c r="C8" s="631" t="s">
        <v>330</v>
      </c>
      <c r="D8" s="631" t="s">
        <v>332</v>
      </c>
      <c r="E8" s="631" t="s">
        <v>334</v>
      </c>
      <c r="F8" s="631" t="s">
        <v>333</v>
      </c>
      <c r="G8" s="631" t="s">
        <v>331</v>
      </c>
      <c r="H8" s="84"/>
      <c r="O8" s="84"/>
      <c r="P8" s="355" t="s">
        <v>163</v>
      </c>
      <c r="Q8" s="356" t="s">
        <v>369</v>
      </c>
      <c r="R8" s="357" t="s">
        <v>165</v>
      </c>
    </row>
    <row r="9" spans="1:18" s="81" customFormat="1" ht="19.5" customHeight="1" x14ac:dyDescent="0.2">
      <c r="A9" s="425" t="s">
        <v>368</v>
      </c>
      <c r="B9" s="424"/>
      <c r="C9" s="423"/>
      <c r="D9" s="423"/>
      <c r="E9" s="422"/>
      <c r="F9" s="422"/>
      <c r="G9" s="422"/>
      <c r="H9" s="422"/>
      <c r="I9" s="422"/>
      <c r="J9" s="422"/>
      <c r="K9" s="422"/>
      <c r="L9" s="422"/>
      <c r="M9" s="422"/>
      <c r="N9" s="422"/>
      <c r="O9" s="422"/>
      <c r="P9" s="422"/>
      <c r="Q9" s="422"/>
      <c r="R9" s="427"/>
    </row>
    <row r="10" spans="1:18" s="87" customFormat="1" ht="17.25" customHeight="1" x14ac:dyDescent="0.2">
      <c r="A10" s="428"/>
      <c r="B10" s="429"/>
      <c r="C10" s="430"/>
      <c r="D10" s="430"/>
      <c r="E10" s="431"/>
      <c r="F10" s="431"/>
      <c r="G10" s="432"/>
      <c r="H10" s="85"/>
      <c r="I10" s="541"/>
      <c r="J10" s="541"/>
      <c r="K10" s="541"/>
      <c r="L10" s="541"/>
      <c r="M10" s="541"/>
      <c r="N10" s="541"/>
      <c r="O10" s="85"/>
      <c r="P10" s="354">
        <f t="shared" ref="P10:P13" si="0">SUM(I10:N10)</f>
        <v>0</v>
      </c>
      <c r="Q10" s="358">
        <f>G10-P10</f>
        <v>0</v>
      </c>
      <c r="R10" s="89" t="str">
        <f t="shared" ref="R10:R13" si="1">IF(COUNTIF(Q10,0)=0,"No","Yes")</f>
        <v>Yes</v>
      </c>
    </row>
    <row r="11" spans="1:18" s="81" customFormat="1" ht="17.25" customHeight="1" x14ac:dyDescent="0.2">
      <c r="A11" s="428"/>
      <c r="B11" s="429"/>
      <c r="C11" s="430"/>
      <c r="D11" s="430"/>
      <c r="E11" s="431"/>
      <c r="F11" s="431"/>
      <c r="G11" s="432"/>
      <c r="H11" s="85"/>
      <c r="I11" s="541"/>
      <c r="J11" s="541"/>
      <c r="K11" s="541"/>
      <c r="L11" s="541"/>
      <c r="M11" s="541"/>
      <c r="N11" s="541"/>
      <c r="O11" s="85"/>
      <c r="P11" s="354">
        <f t="shared" si="0"/>
        <v>0</v>
      </c>
      <c r="Q11" s="358">
        <f>G11-P11</f>
        <v>0</v>
      </c>
      <c r="R11" s="89" t="str">
        <f t="shared" si="1"/>
        <v>Yes</v>
      </c>
    </row>
    <row r="12" spans="1:18" s="81" customFormat="1" ht="17.25" customHeight="1" x14ac:dyDescent="0.2">
      <c r="A12" s="428"/>
      <c r="B12" s="429"/>
      <c r="C12" s="430"/>
      <c r="D12" s="430"/>
      <c r="E12" s="431"/>
      <c r="F12" s="431"/>
      <c r="G12" s="432"/>
      <c r="H12" s="85"/>
      <c r="I12" s="541"/>
      <c r="J12" s="541"/>
      <c r="K12" s="541"/>
      <c r="L12" s="541"/>
      <c r="M12" s="541"/>
      <c r="N12" s="541"/>
      <c r="O12" s="85"/>
      <c r="P12" s="354">
        <f t="shared" si="0"/>
        <v>0</v>
      </c>
      <c r="Q12" s="358">
        <f>G12-P12</f>
        <v>0</v>
      </c>
      <c r="R12" s="89" t="str">
        <f t="shared" si="1"/>
        <v>Yes</v>
      </c>
    </row>
    <row r="13" spans="1:18" s="81" customFormat="1" ht="17.25" customHeight="1" thickBot="1" x14ac:dyDescent="0.25">
      <c r="A13" s="428"/>
      <c r="B13" s="429"/>
      <c r="C13" s="430"/>
      <c r="D13" s="430"/>
      <c r="E13" s="431"/>
      <c r="F13" s="431"/>
      <c r="G13" s="432"/>
      <c r="H13" s="85"/>
      <c r="I13" s="541"/>
      <c r="J13" s="541"/>
      <c r="K13" s="541"/>
      <c r="L13" s="541"/>
      <c r="M13" s="541"/>
      <c r="N13" s="541"/>
      <c r="O13" s="85"/>
      <c r="P13" s="354">
        <f t="shared" si="0"/>
        <v>0</v>
      </c>
      <c r="Q13" s="358">
        <f>G13-P13</f>
        <v>0</v>
      </c>
      <c r="R13" s="89" t="str">
        <f t="shared" si="1"/>
        <v>Yes</v>
      </c>
    </row>
    <row r="14" spans="1:18" s="81" customFormat="1" x14ac:dyDescent="0.2">
      <c r="A14" s="425" t="s">
        <v>10</v>
      </c>
      <c r="B14" s="424"/>
      <c r="C14" s="423"/>
      <c r="D14" s="423"/>
      <c r="E14" s="422"/>
      <c r="F14" s="422"/>
      <c r="G14" s="422"/>
      <c r="H14" s="422"/>
      <c r="I14" s="422"/>
      <c r="J14" s="422"/>
      <c r="K14" s="422"/>
      <c r="L14" s="422"/>
      <c r="M14" s="422"/>
      <c r="N14" s="422"/>
      <c r="O14" s="422"/>
      <c r="P14" s="422"/>
      <c r="Q14" s="422"/>
      <c r="R14" s="427"/>
    </row>
    <row r="15" spans="1:18" s="87" customFormat="1" ht="17.25" customHeight="1" x14ac:dyDescent="0.2">
      <c r="A15" s="428"/>
      <c r="B15" s="429"/>
      <c r="C15" s="430"/>
      <c r="D15" s="430"/>
      <c r="E15" s="431"/>
      <c r="F15" s="431"/>
      <c r="G15" s="432"/>
      <c r="H15" s="85"/>
      <c r="I15" s="541"/>
      <c r="J15" s="541"/>
      <c r="K15" s="541"/>
      <c r="L15" s="541"/>
      <c r="M15" s="541"/>
      <c r="N15" s="541"/>
      <c r="O15" s="85"/>
      <c r="P15" s="354">
        <f t="shared" ref="P15:P17" si="2">SUM(I15:N15)</f>
        <v>0</v>
      </c>
      <c r="Q15" s="358">
        <f>G15-P15</f>
        <v>0</v>
      </c>
      <c r="R15" s="89" t="str">
        <f t="shared" ref="R15:R17" si="3">IF(COUNTIF(Q15,0)=0,"No","Yes")</f>
        <v>Yes</v>
      </c>
    </row>
    <row r="16" spans="1:18" s="81" customFormat="1" ht="17.25" customHeight="1" x14ac:dyDescent="0.2">
      <c r="A16" s="428"/>
      <c r="B16" s="429"/>
      <c r="C16" s="430"/>
      <c r="D16" s="430"/>
      <c r="E16" s="431"/>
      <c r="F16" s="431"/>
      <c r="G16" s="432"/>
      <c r="H16" s="85"/>
      <c r="I16" s="541"/>
      <c r="J16" s="541"/>
      <c r="K16" s="541"/>
      <c r="L16" s="541"/>
      <c r="M16" s="541"/>
      <c r="N16" s="541"/>
      <c r="O16" s="85"/>
      <c r="P16" s="354">
        <f t="shared" si="2"/>
        <v>0</v>
      </c>
      <c r="Q16" s="358">
        <f>G16-P16</f>
        <v>0</v>
      </c>
      <c r="R16" s="89" t="str">
        <f t="shared" si="3"/>
        <v>Yes</v>
      </c>
    </row>
    <row r="17" spans="1:18" s="81" customFormat="1" ht="17.25" customHeight="1" thickBot="1" x14ac:dyDescent="0.25">
      <c r="A17" s="428"/>
      <c r="B17" s="429"/>
      <c r="C17" s="430"/>
      <c r="D17" s="430"/>
      <c r="E17" s="431"/>
      <c r="F17" s="431"/>
      <c r="G17" s="432"/>
      <c r="H17" s="85"/>
      <c r="I17" s="541"/>
      <c r="J17" s="541"/>
      <c r="K17" s="541"/>
      <c r="L17" s="541"/>
      <c r="M17" s="541"/>
      <c r="N17" s="541"/>
      <c r="O17" s="85"/>
      <c r="P17" s="354">
        <f t="shared" si="2"/>
        <v>0</v>
      </c>
      <c r="Q17" s="358">
        <f>G17-P17</f>
        <v>0</v>
      </c>
      <c r="R17" s="89" t="str">
        <f t="shared" si="3"/>
        <v>Yes</v>
      </c>
    </row>
    <row r="18" spans="1:18" s="81" customFormat="1" x14ac:dyDescent="0.2">
      <c r="A18" s="425" t="s">
        <v>335</v>
      </c>
      <c r="B18" s="424"/>
      <c r="C18" s="423"/>
      <c r="D18" s="423"/>
      <c r="E18" s="422"/>
      <c r="F18" s="422"/>
      <c r="G18" s="422"/>
      <c r="H18" s="422"/>
      <c r="I18" s="422"/>
      <c r="J18" s="422"/>
      <c r="K18" s="422"/>
      <c r="L18" s="422"/>
      <c r="M18" s="422"/>
      <c r="N18" s="422"/>
      <c r="O18" s="422"/>
      <c r="P18" s="422"/>
      <c r="Q18" s="422"/>
      <c r="R18" s="427"/>
    </row>
    <row r="19" spans="1:18" s="87" customFormat="1" ht="17.25" customHeight="1" x14ac:dyDescent="0.2">
      <c r="A19" s="428"/>
      <c r="B19" s="429"/>
      <c r="C19" s="430"/>
      <c r="D19" s="430"/>
      <c r="E19" s="431"/>
      <c r="F19" s="431"/>
      <c r="G19" s="432"/>
      <c r="H19" s="85"/>
      <c r="I19" s="541"/>
      <c r="J19" s="541"/>
      <c r="K19" s="541"/>
      <c r="L19" s="541"/>
      <c r="M19" s="541"/>
      <c r="N19" s="541"/>
      <c r="O19" s="85"/>
      <c r="P19" s="354">
        <f t="shared" ref="P19:P22" si="4">SUM(I19:N19)</f>
        <v>0</v>
      </c>
      <c r="Q19" s="358">
        <f>G19-P19</f>
        <v>0</v>
      </c>
      <c r="R19" s="89" t="str">
        <f t="shared" ref="R19:R22" si="5">IF(COUNTIF(Q19,0)=0,"No","Yes")</f>
        <v>Yes</v>
      </c>
    </row>
    <row r="20" spans="1:18" s="81" customFormat="1" ht="17.25" customHeight="1" x14ac:dyDescent="0.2">
      <c r="A20" s="428"/>
      <c r="B20" s="429"/>
      <c r="C20" s="430"/>
      <c r="D20" s="430"/>
      <c r="E20" s="431"/>
      <c r="F20" s="431"/>
      <c r="G20" s="432"/>
      <c r="H20" s="85"/>
      <c r="I20" s="541"/>
      <c r="J20" s="541"/>
      <c r="K20" s="541"/>
      <c r="L20" s="541"/>
      <c r="M20" s="541"/>
      <c r="N20" s="541"/>
      <c r="O20" s="85"/>
      <c r="P20" s="354">
        <f t="shared" si="4"/>
        <v>0</v>
      </c>
      <c r="Q20" s="358">
        <f>G20-P20</f>
        <v>0</v>
      </c>
      <c r="R20" s="89" t="str">
        <f t="shared" si="5"/>
        <v>Yes</v>
      </c>
    </row>
    <row r="21" spans="1:18" s="81" customFormat="1" ht="17.25" customHeight="1" x14ac:dyDescent="0.2">
      <c r="A21" s="428"/>
      <c r="B21" s="429"/>
      <c r="C21" s="430"/>
      <c r="D21" s="430"/>
      <c r="E21" s="431"/>
      <c r="F21" s="431"/>
      <c r="G21" s="432"/>
      <c r="H21" s="85"/>
      <c r="I21" s="541"/>
      <c r="J21" s="541"/>
      <c r="K21" s="541"/>
      <c r="L21" s="541"/>
      <c r="M21" s="541"/>
      <c r="N21" s="541"/>
      <c r="O21" s="85"/>
      <c r="P21" s="354">
        <f t="shared" si="4"/>
        <v>0</v>
      </c>
      <c r="Q21" s="358">
        <f>G21-P21</f>
        <v>0</v>
      </c>
      <c r="R21" s="89" t="str">
        <f t="shared" si="5"/>
        <v>Yes</v>
      </c>
    </row>
    <row r="22" spans="1:18" s="81" customFormat="1" ht="17.25" customHeight="1" thickBot="1" x14ac:dyDescent="0.25">
      <c r="A22" s="428"/>
      <c r="B22" s="429"/>
      <c r="C22" s="430"/>
      <c r="D22" s="430"/>
      <c r="E22" s="431"/>
      <c r="F22" s="431"/>
      <c r="G22" s="432"/>
      <c r="H22" s="85"/>
      <c r="I22" s="541"/>
      <c r="J22" s="541"/>
      <c r="K22" s="541"/>
      <c r="L22" s="541"/>
      <c r="M22" s="541"/>
      <c r="N22" s="541"/>
      <c r="O22" s="85"/>
      <c r="P22" s="354">
        <f t="shared" si="4"/>
        <v>0</v>
      </c>
      <c r="Q22" s="358">
        <f>G22-P22</f>
        <v>0</v>
      </c>
      <c r="R22" s="89" t="str">
        <f t="shared" si="5"/>
        <v>Yes</v>
      </c>
    </row>
    <row r="23" spans="1:18" s="81" customFormat="1" x14ac:dyDescent="0.2">
      <c r="A23" s="425" t="s">
        <v>336</v>
      </c>
      <c r="B23" s="424"/>
      <c r="C23" s="423"/>
      <c r="D23" s="423"/>
      <c r="E23" s="422"/>
      <c r="F23" s="422"/>
      <c r="G23" s="422"/>
      <c r="H23" s="422"/>
      <c r="I23" s="422"/>
      <c r="J23" s="422"/>
      <c r="K23" s="422"/>
      <c r="L23" s="422"/>
      <c r="M23" s="422"/>
      <c r="N23" s="422"/>
      <c r="O23" s="422"/>
      <c r="P23" s="422"/>
      <c r="Q23" s="422"/>
      <c r="R23" s="427"/>
    </row>
    <row r="24" spans="1:18" s="87" customFormat="1" ht="17.25" customHeight="1" x14ac:dyDescent="0.2">
      <c r="A24" s="428"/>
      <c r="B24" s="429"/>
      <c r="C24" s="430"/>
      <c r="D24" s="430"/>
      <c r="E24" s="431"/>
      <c r="F24" s="431"/>
      <c r="G24" s="432"/>
      <c r="H24" s="85"/>
      <c r="I24" s="541"/>
      <c r="J24" s="541"/>
      <c r="K24" s="541"/>
      <c r="L24" s="541"/>
      <c r="M24" s="541"/>
      <c r="N24" s="541"/>
      <c r="O24" s="85"/>
      <c r="P24" s="354">
        <f t="shared" ref="P24:P27" si="6">SUM(I24:N24)</f>
        <v>0</v>
      </c>
      <c r="Q24" s="358">
        <f>G24-P24</f>
        <v>0</v>
      </c>
      <c r="R24" s="89" t="str">
        <f t="shared" ref="R24:R27" si="7">IF(COUNTIF(Q24,0)=0,"No","Yes")</f>
        <v>Yes</v>
      </c>
    </row>
    <row r="25" spans="1:18" s="81" customFormat="1" ht="17.25" customHeight="1" x14ac:dyDescent="0.2">
      <c r="A25" s="428"/>
      <c r="B25" s="429"/>
      <c r="C25" s="430"/>
      <c r="D25" s="430"/>
      <c r="E25" s="431"/>
      <c r="F25" s="431"/>
      <c r="G25" s="432"/>
      <c r="H25" s="85"/>
      <c r="I25" s="541"/>
      <c r="J25" s="541"/>
      <c r="K25" s="541"/>
      <c r="L25" s="541"/>
      <c r="M25" s="541"/>
      <c r="N25" s="541"/>
      <c r="O25" s="85"/>
      <c r="P25" s="354">
        <f t="shared" si="6"/>
        <v>0</v>
      </c>
      <c r="Q25" s="358">
        <f>G25-P25</f>
        <v>0</v>
      </c>
      <c r="R25" s="89" t="str">
        <f t="shared" si="7"/>
        <v>Yes</v>
      </c>
    </row>
    <row r="26" spans="1:18" s="81" customFormat="1" ht="17.25" customHeight="1" x14ac:dyDescent="0.2">
      <c r="A26" s="428"/>
      <c r="B26" s="429"/>
      <c r="C26" s="430"/>
      <c r="D26" s="430"/>
      <c r="E26" s="431"/>
      <c r="F26" s="431"/>
      <c r="G26" s="432"/>
      <c r="H26" s="85"/>
      <c r="I26" s="541"/>
      <c r="J26" s="541"/>
      <c r="K26" s="541"/>
      <c r="L26" s="541"/>
      <c r="M26" s="541"/>
      <c r="N26" s="541"/>
      <c r="O26" s="85"/>
      <c r="P26" s="354">
        <f t="shared" si="6"/>
        <v>0</v>
      </c>
      <c r="Q26" s="358">
        <f>G26-P26</f>
        <v>0</v>
      </c>
      <c r="R26" s="89" t="str">
        <f t="shared" si="7"/>
        <v>Yes</v>
      </c>
    </row>
    <row r="27" spans="1:18" s="81" customFormat="1" ht="17.25" customHeight="1" thickBot="1" x14ac:dyDescent="0.25">
      <c r="A27" s="428"/>
      <c r="B27" s="429"/>
      <c r="C27" s="430"/>
      <c r="D27" s="430"/>
      <c r="E27" s="431"/>
      <c r="F27" s="431"/>
      <c r="G27" s="432"/>
      <c r="H27" s="85"/>
      <c r="I27" s="541"/>
      <c r="J27" s="541"/>
      <c r="K27" s="541"/>
      <c r="L27" s="541"/>
      <c r="M27" s="541"/>
      <c r="N27" s="541"/>
      <c r="O27" s="85"/>
      <c r="P27" s="354">
        <f t="shared" si="6"/>
        <v>0</v>
      </c>
      <c r="Q27" s="358">
        <f>G27-P27</f>
        <v>0</v>
      </c>
      <c r="R27" s="89" t="str">
        <f t="shared" si="7"/>
        <v>Yes</v>
      </c>
    </row>
    <row r="28" spans="1:18" s="81" customFormat="1" x14ac:dyDescent="0.2">
      <c r="A28" s="425" t="s">
        <v>337</v>
      </c>
      <c r="B28" s="424"/>
      <c r="C28" s="423"/>
      <c r="D28" s="423"/>
      <c r="E28" s="422"/>
      <c r="F28" s="422"/>
      <c r="G28" s="422"/>
      <c r="H28" s="422"/>
      <c r="I28" s="422"/>
      <c r="J28" s="422"/>
      <c r="K28" s="422"/>
      <c r="L28" s="422"/>
      <c r="M28" s="422"/>
      <c r="N28" s="422"/>
      <c r="O28" s="422"/>
      <c r="P28" s="422"/>
      <c r="Q28" s="422"/>
      <c r="R28" s="427"/>
    </row>
    <row r="29" spans="1:18" s="87" customFormat="1" ht="17.25" customHeight="1" x14ac:dyDescent="0.2">
      <c r="A29" s="428"/>
      <c r="B29" s="429"/>
      <c r="C29" s="430"/>
      <c r="D29" s="430"/>
      <c r="E29" s="431"/>
      <c r="F29" s="431"/>
      <c r="G29" s="432"/>
      <c r="H29" s="85"/>
      <c r="I29" s="541"/>
      <c r="J29" s="541"/>
      <c r="K29" s="541"/>
      <c r="L29" s="541"/>
      <c r="M29" s="541"/>
      <c r="N29" s="541"/>
      <c r="O29" s="85"/>
      <c r="P29" s="354">
        <f t="shared" ref="P29:P31" si="8">SUM(I29:N29)</f>
        <v>0</v>
      </c>
      <c r="Q29" s="358">
        <f>G29-P29</f>
        <v>0</v>
      </c>
      <c r="R29" s="89" t="str">
        <f t="shared" ref="R29:R31" si="9">IF(COUNTIF(Q29,0)=0,"No","Yes")</f>
        <v>Yes</v>
      </c>
    </row>
    <row r="30" spans="1:18" s="81" customFormat="1" ht="17.25" customHeight="1" x14ac:dyDescent="0.2">
      <c r="A30" s="428"/>
      <c r="B30" s="429"/>
      <c r="C30" s="430"/>
      <c r="D30" s="430"/>
      <c r="E30" s="431"/>
      <c r="F30" s="431"/>
      <c r="G30" s="432"/>
      <c r="H30" s="85"/>
      <c r="I30" s="541"/>
      <c r="J30" s="541"/>
      <c r="K30" s="541"/>
      <c r="L30" s="541"/>
      <c r="M30" s="541"/>
      <c r="N30" s="541"/>
      <c r="O30" s="85"/>
      <c r="P30" s="354">
        <f t="shared" si="8"/>
        <v>0</v>
      </c>
      <c r="Q30" s="358">
        <f>G30-P30</f>
        <v>0</v>
      </c>
      <c r="R30" s="89" t="str">
        <f t="shared" si="9"/>
        <v>Yes</v>
      </c>
    </row>
    <row r="31" spans="1:18" s="81" customFormat="1" ht="17.25" customHeight="1" thickBot="1" x14ac:dyDescent="0.25">
      <c r="A31" s="428"/>
      <c r="B31" s="429"/>
      <c r="C31" s="430"/>
      <c r="D31" s="430"/>
      <c r="E31" s="431"/>
      <c r="F31" s="431"/>
      <c r="G31" s="432"/>
      <c r="H31" s="85"/>
      <c r="I31" s="541"/>
      <c r="J31" s="541"/>
      <c r="K31" s="541"/>
      <c r="L31" s="541"/>
      <c r="M31" s="541"/>
      <c r="N31" s="541"/>
      <c r="O31" s="85"/>
      <c r="P31" s="354">
        <f t="shared" si="8"/>
        <v>0</v>
      </c>
      <c r="Q31" s="358">
        <f>G31-P31</f>
        <v>0</v>
      </c>
      <c r="R31" s="89" t="str">
        <f t="shared" si="9"/>
        <v>Yes</v>
      </c>
    </row>
    <row r="32" spans="1:18" s="81" customFormat="1" ht="13.5" thickBot="1" x14ac:dyDescent="0.25">
      <c r="A32" s="433"/>
      <c r="B32" s="434"/>
      <c r="C32" s="435"/>
      <c r="D32" s="435"/>
      <c r="E32" s="436"/>
      <c r="F32" s="436"/>
      <c r="G32" s="436"/>
      <c r="H32" s="436"/>
      <c r="I32" s="436"/>
      <c r="J32" s="436"/>
      <c r="K32" s="436"/>
      <c r="L32" s="436"/>
      <c r="M32" s="436"/>
      <c r="N32" s="436"/>
      <c r="O32" s="436"/>
      <c r="P32" s="452"/>
      <c r="Q32" s="452"/>
      <c r="R32" s="453"/>
    </row>
    <row r="33" spans="1:19" ht="25.5" customHeight="1" thickBot="1" x14ac:dyDescent="0.25">
      <c r="B33" s="86">
        <f t="shared" ref="B33:C33" si="10">SUM(B9:B32)</f>
        <v>0</v>
      </c>
      <c r="C33" s="86">
        <f t="shared" si="10"/>
        <v>0</v>
      </c>
      <c r="G33" s="86">
        <f>SUM(G9:G32)</f>
        <v>0</v>
      </c>
      <c r="I33" s="442" t="s">
        <v>122</v>
      </c>
      <c r="J33" s="443" t="s">
        <v>123</v>
      </c>
      <c r="K33" s="443" t="s">
        <v>124</v>
      </c>
      <c r="L33" s="443" t="s">
        <v>125</v>
      </c>
      <c r="M33" s="443" t="s">
        <v>126</v>
      </c>
      <c r="N33" s="444" t="s">
        <v>127</v>
      </c>
      <c r="P33" s="815" t="s">
        <v>343</v>
      </c>
      <c r="Q33" s="816"/>
      <c r="R33" s="816"/>
      <c r="S33" s="817"/>
    </row>
    <row r="34" spans="1:19" ht="30.75" thickBot="1" x14ac:dyDescent="0.25">
      <c r="I34" s="86">
        <f>SUM(I7:I33)</f>
        <v>0</v>
      </c>
      <c r="J34" s="86">
        <f t="shared" ref="J34:N34" si="11">SUM(J7:J33)</f>
        <v>0</v>
      </c>
      <c r="K34" s="86">
        <f t="shared" si="11"/>
        <v>0</v>
      </c>
      <c r="L34" s="86">
        <f t="shared" si="11"/>
        <v>0</v>
      </c>
      <c r="M34" s="86">
        <f t="shared" si="11"/>
        <v>0</v>
      </c>
      <c r="N34" s="637">
        <f t="shared" si="11"/>
        <v>0</v>
      </c>
      <c r="P34" s="454" t="s">
        <v>139</v>
      </c>
      <c r="Q34" s="455">
        <f>SUM(I34:N34)</f>
        <v>0</v>
      </c>
      <c r="R34" s="456" t="s">
        <v>339</v>
      </c>
      <c r="S34" s="457">
        <f t="shared" ref="S34" si="12">SUM(L34:R34)</f>
        <v>0</v>
      </c>
    </row>
    <row r="36" spans="1:19" ht="33" customHeight="1" x14ac:dyDescent="0.2">
      <c r="A36" s="425" t="s">
        <v>360</v>
      </c>
      <c r="B36" s="424"/>
      <c r="C36" s="423"/>
      <c r="D36" s="423"/>
      <c r="E36" s="422"/>
      <c r="F36" s="422"/>
      <c r="G36" s="638"/>
    </row>
    <row r="37" spans="1:19" ht="24.75" customHeight="1" x14ac:dyDescent="0.2">
      <c r="A37" s="631" t="s">
        <v>147</v>
      </c>
      <c r="B37" s="631" t="s">
        <v>148</v>
      </c>
      <c r="C37" s="631" t="s">
        <v>330</v>
      </c>
      <c r="D37" s="631" t="s">
        <v>332</v>
      </c>
      <c r="E37" s="631" t="s">
        <v>334</v>
      </c>
      <c r="F37" s="631" t="s">
        <v>333</v>
      </c>
      <c r="G37" s="631" t="s">
        <v>331</v>
      </c>
    </row>
    <row r="38" spans="1:19" ht="22.5" customHeight="1" x14ac:dyDescent="0.2">
      <c r="A38" s="428"/>
      <c r="B38" s="429"/>
      <c r="C38" s="430"/>
      <c r="D38" s="430"/>
      <c r="E38" s="431"/>
      <c r="F38" s="431"/>
      <c r="G38" s="432"/>
    </row>
    <row r="39" spans="1:19" ht="22.5" customHeight="1" x14ac:dyDescent="0.2">
      <c r="A39" s="428"/>
      <c r="B39" s="429"/>
      <c r="C39" s="430"/>
      <c r="D39" s="430"/>
      <c r="E39" s="431"/>
      <c r="F39" s="431"/>
      <c r="G39" s="432"/>
    </row>
    <row r="40" spans="1:19" ht="22.5" customHeight="1" x14ac:dyDescent="0.2">
      <c r="A40" s="428"/>
      <c r="B40" s="429"/>
      <c r="C40" s="430"/>
      <c r="D40" s="430"/>
      <c r="E40" s="431"/>
      <c r="F40" s="431"/>
      <c r="G40" s="432"/>
    </row>
    <row r="41" spans="1:19" x14ac:dyDescent="0.2">
      <c r="A41" s="433"/>
      <c r="B41" s="434"/>
      <c r="C41" s="435"/>
      <c r="D41" s="435"/>
      <c r="E41" s="436"/>
      <c r="F41" s="436"/>
      <c r="G41" s="436"/>
    </row>
    <row r="42" spans="1:19" ht="21.75" customHeight="1" x14ac:dyDescent="0.2">
      <c r="B42" s="86">
        <f>SUM(B37:B41)</f>
        <v>0</v>
      </c>
      <c r="C42" s="86">
        <f>SUM(C37:C41)</f>
        <v>0</v>
      </c>
      <c r="G42" s="86">
        <f>SUM(G37:G41)</f>
        <v>0</v>
      </c>
    </row>
    <row r="49" spans="4:15" ht="13.5" thickBot="1" x14ac:dyDescent="0.25"/>
    <row r="50" spans="4:15" ht="18.75" thickBot="1" x14ac:dyDescent="0.25">
      <c r="D50" s="812" t="s">
        <v>338</v>
      </c>
      <c r="E50" s="813"/>
      <c r="F50" s="814"/>
      <c r="H50" s="420"/>
      <c r="O50" s="420"/>
    </row>
    <row r="51" spans="4:15" ht="27" customHeight="1" x14ac:dyDescent="0.2">
      <c r="D51" s="810" t="s">
        <v>341</v>
      </c>
      <c r="E51" s="811"/>
      <c r="F51" s="448">
        <f>$G$33</f>
        <v>0</v>
      </c>
    </row>
    <row r="52" spans="4:15" ht="27" customHeight="1" x14ac:dyDescent="0.2">
      <c r="D52" s="810" t="s">
        <v>361</v>
      </c>
      <c r="E52" s="811"/>
      <c r="F52" s="448">
        <f>$G$42</f>
        <v>0</v>
      </c>
    </row>
    <row r="53" spans="4:15" ht="23.25" customHeight="1" x14ac:dyDescent="0.2">
      <c r="D53" s="804" t="s">
        <v>342</v>
      </c>
      <c r="E53" s="805"/>
      <c r="F53" s="449"/>
    </row>
    <row r="54" spans="4:15" ht="23.25" customHeight="1" x14ac:dyDescent="0.2">
      <c r="D54" s="806" t="s">
        <v>166</v>
      </c>
      <c r="E54" s="807"/>
      <c r="F54" s="450">
        <f>(F51+F52)-F53</f>
        <v>0</v>
      </c>
    </row>
    <row r="55" spans="4:15" ht="48.75" customHeight="1" thickBot="1" x14ac:dyDescent="0.25">
      <c r="D55" s="808" t="s">
        <v>167</v>
      </c>
      <c r="E55" s="809"/>
      <c r="F55" s="451" t="str">
        <f>IF(F54=0,"Yes","No")</f>
        <v>Yes</v>
      </c>
    </row>
    <row r="56" spans="4:15" ht="25.5" customHeight="1" x14ac:dyDescent="0.2"/>
    <row r="57" spans="4:15" ht="30" customHeight="1" x14ac:dyDescent="0.2"/>
  </sheetData>
  <mergeCells count="8">
    <mergeCell ref="P6:R6"/>
    <mergeCell ref="D53:E53"/>
    <mergeCell ref="D54:E54"/>
    <mergeCell ref="D55:E55"/>
    <mergeCell ref="D52:E52"/>
    <mergeCell ref="D50:F50"/>
    <mergeCell ref="P33:S33"/>
    <mergeCell ref="D51:E51"/>
  </mergeCells>
  <conditionalFormatting sqref="R1">
    <cfRule type="cellIs" dxfId="45" priority="127" operator="notEqual">
      <formula>0</formula>
    </cfRule>
  </conditionalFormatting>
  <conditionalFormatting sqref="R6 R1 R15:R17 R10:R13 R29:R31 R53:R1048576">
    <cfRule type="containsText" dxfId="44" priority="91" operator="containsText" text="Yes">
      <formula>NOT(ISERROR(SEARCH("Yes",R1)))</formula>
    </cfRule>
    <cfRule type="containsText" dxfId="43" priority="92" operator="containsText" text="No">
      <formula>NOT(ISERROR(SEARCH("No",R1)))</formula>
    </cfRule>
  </conditionalFormatting>
  <conditionalFormatting sqref="R29:R31 R15:R17 R10:R13">
    <cfRule type="containsText" dxfId="42" priority="82" operator="containsText" text="No">
      <formula>NOT(ISERROR(SEARCH("No",R10)))</formula>
    </cfRule>
  </conditionalFormatting>
  <conditionalFormatting sqref="H57">
    <cfRule type="containsText" dxfId="41" priority="72" operator="containsText" text="Yes">
      <formula>NOT(ISERROR(SEARCH("Yes",H57)))</formula>
    </cfRule>
    <cfRule type="containsText" dxfId="40" priority="73" operator="containsText" text="No">
      <formula>NOT(ISERROR(SEARCH("No",H57)))</formula>
    </cfRule>
  </conditionalFormatting>
  <conditionalFormatting sqref="R8">
    <cfRule type="containsText" dxfId="39" priority="56" operator="containsText" text="Yes">
      <formula>NOT(ISERROR(SEARCH("Yes",R8)))</formula>
    </cfRule>
    <cfRule type="containsText" dxfId="38" priority="57" operator="containsText" text="No">
      <formula>NOT(ISERROR(SEARCH("No",R8)))</formula>
    </cfRule>
  </conditionalFormatting>
  <conditionalFormatting sqref="R19:R22">
    <cfRule type="containsText" dxfId="37" priority="36" operator="containsText" text="Yes">
      <formula>NOT(ISERROR(SEARCH("Yes",R19)))</formula>
    </cfRule>
    <cfRule type="containsText" dxfId="36" priority="37" operator="containsText" text="No">
      <formula>NOT(ISERROR(SEARCH("No",R19)))</formula>
    </cfRule>
  </conditionalFormatting>
  <conditionalFormatting sqref="R19:R22">
    <cfRule type="containsText" dxfId="35" priority="35" operator="containsText" text="No">
      <formula>NOT(ISERROR(SEARCH("No",R19)))</formula>
    </cfRule>
  </conditionalFormatting>
  <conditionalFormatting sqref="R24:R27">
    <cfRule type="containsText" dxfId="34" priority="31" operator="containsText" text="Yes">
      <formula>NOT(ISERROR(SEARCH("Yes",R24)))</formula>
    </cfRule>
    <cfRule type="containsText" dxfId="33" priority="32" operator="containsText" text="No">
      <formula>NOT(ISERROR(SEARCH("No",R24)))</formula>
    </cfRule>
  </conditionalFormatting>
  <conditionalFormatting sqref="R24:R27">
    <cfRule type="containsText" dxfId="32" priority="30" operator="containsText" text="No">
      <formula>NOT(ISERROR(SEARCH("No",R24)))</formula>
    </cfRule>
  </conditionalFormatting>
  <conditionalFormatting sqref="F55">
    <cfRule type="containsText" dxfId="31" priority="28" operator="containsText" text="Yes">
      <formula>NOT(ISERROR(SEARCH("Yes",F55)))</formula>
    </cfRule>
    <cfRule type="containsText" dxfId="30" priority="29" operator="containsText" text="No">
      <formula>NOT(ISERROR(SEARCH("No",F55)))</formula>
    </cfRule>
  </conditionalFormatting>
  <conditionalFormatting sqref="I10:N32">
    <cfRule type="cellIs" dxfId="29" priority="27" operator="greaterThan">
      <formula>0</formula>
    </cfRule>
  </conditionalFormatting>
  <conditionalFormatting sqref="R52">
    <cfRule type="containsText" dxfId="28" priority="19" operator="containsText" text="Yes">
      <formula>NOT(ISERROR(SEARCH("Yes",R52)))</formula>
    </cfRule>
    <cfRule type="containsText" dxfId="27" priority="20" operator="containsText" text="No">
      <formula>NOT(ISERROR(SEARCH("No",R52)))</formula>
    </cfRule>
  </conditionalFormatting>
  <conditionalFormatting sqref="B33:C33">
    <cfRule type="cellIs" dxfId="26" priority="23" operator="greaterThan">
      <formula>0</formula>
    </cfRule>
  </conditionalFormatting>
  <conditionalFormatting sqref="R50">
    <cfRule type="containsText" dxfId="25" priority="21" operator="containsText" text="Yes">
      <formula>NOT(ISERROR(SEARCH("Yes",R50)))</formula>
    </cfRule>
    <cfRule type="containsText" dxfId="24" priority="22" operator="containsText" text="No">
      <formula>NOT(ISERROR(SEARCH("No",R50)))</formula>
    </cfRule>
  </conditionalFormatting>
  <conditionalFormatting sqref="R35:R38 R41:R49">
    <cfRule type="containsText" dxfId="23" priority="17" operator="containsText" text="Yes">
      <formula>NOT(ISERROR(SEARCH("Yes",R35)))</formula>
    </cfRule>
    <cfRule type="containsText" dxfId="22" priority="18" operator="containsText" text="No">
      <formula>NOT(ISERROR(SEARCH("No",R35)))</formula>
    </cfRule>
  </conditionalFormatting>
  <conditionalFormatting sqref="R40">
    <cfRule type="containsText" dxfId="21" priority="15" operator="containsText" text="Yes">
      <formula>NOT(ISERROR(SEARCH("Yes",R40)))</formula>
    </cfRule>
    <cfRule type="containsText" dxfId="20" priority="16" operator="containsText" text="No">
      <formula>NOT(ISERROR(SEARCH("No",R40)))</formula>
    </cfRule>
  </conditionalFormatting>
  <conditionalFormatting sqref="R39">
    <cfRule type="containsText" dxfId="19" priority="13" operator="containsText" text="Yes">
      <formula>NOT(ISERROR(SEARCH("Yes",R39)))</formula>
    </cfRule>
    <cfRule type="containsText" dxfId="18" priority="14" operator="containsText" text="No">
      <formula>NOT(ISERROR(SEARCH("No",R39)))</formula>
    </cfRule>
  </conditionalFormatting>
  <conditionalFormatting sqref="B42:C42">
    <cfRule type="cellIs" dxfId="17" priority="12" operator="greaterThan">
      <formula>0</formula>
    </cfRule>
  </conditionalFormatting>
  <conditionalFormatting sqref="G42">
    <cfRule type="cellIs" dxfId="16" priority="11" operator="greaterThan">
      <formula>0</formula>
    </cfRule>
  </conditionalFormatting>
  <conditionalFormatting sqref="G33">
    <cfRule type="cellIs" dxfId="15" priority="10" operator="greaterThan">
      <formula>0</formula>
    </cfRule>
  </conditionalFormatting>
  <conditionalFormatting sqref="R51">
    <cfRule type="containsText" dxfId="14" priority="8" operator="containsText" text="Yes">
      <formula>NOT(ISERROR(SEARCH("Yes",R51)))</formula>
    </cfRule>
    <cfRule type="containsText" dxfId="13" priority="9" operator="containsText" text="No">
      <formula>NOT(ISERROR(SEARCH("No",R51)))</formula>
    </cfRule>
  </conditionalFormatting>
  <conditionalFormatting sqref="O57">
    <cfRule type="containsText" dxfId="12" priority="6" operator="containsText" text="Yes">
      <formula>NOT(ISERROR(SEARCH("Yes",O57)))</formula>
    </cfRule>
    <cfRule type="containsText" dxfId="11" priority="7" operator="containsText" text="No">
      <formula>NOT(ISERROR(SEARCH("No",O57)))</formula>
    </cfRule>
  </conditionalFormatting>
  <conditionalFormatting sqref="I10:N13 I15:N17 I19:N22 I24:N27 I29:N31">
    <cfRule type="cellIs" dxfId="10" priority="5" operator="greaterThan">
      <formula>0</formula>
    </cfRule>
  </conditionalFormatting>
  <conditionalFormatting sqref="R5">
    <cfRule type="cellIs" dxfId="9" priority="4" operator="notEqual">
      <formula>0</formula>
    </cfRule>
  </conditionalFormatting>
  <conditionalFormatting sqref="R5">
    <cfRule type="containsText" dxfId="8" priority="2" operator="containsText" text="Yes">
      <formula>NOT(ISERROR(SEARCH("Yes",R5)))</formula>
    </cfRule>
    <cfRule type="containsText" dxfId="7" priority="3" operator="containsText" text="No">
      <formula>NOT(ISERROR(SEARCH("No",R5)))</formula>
    </cfRule>
  </conditionalFormatting>
  <conditionalFormatting sqref="I34:N34">
    <cfRule type="cellIs" dxfId="6" priority="1" operator="greaterThan">
      <formula>0</formula>
    </cfRule>
  </conditionalFormatting>
  <pageMargins left="0.7" right="0.7" top="0.75" bottom="0.75" header="0.3" footer="0.3"/>
  <pageSetup orientation="portrait"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3" operator="containsText" text="Yes" id="{41D4A5C9-73DC-4C35-9367-D7AC0AF079A6}">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94" operator="containsText" text="No" id="{D4FC1770-A685-47B3-8629-C13B2405DDB8}">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R29:R31 R15:R17 R10:R13</xm:sqref>
        </x14:conditionalFormatting>
        <x14:conditionalFormatting xmlns:xm="http://schemas.microsoft.com/office/excel/2006/main">
          <x14:cfRule type="containsText" priority="38" operator="containsText" text="Yes" id="{C5D531C0-75EF-4574-9C26-8A2D33031E45}">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39" operator="containsText" text="No" id="{B3B3A54B-4470-4B66-ADC6-6B5453F85BEA}">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R19:R22</xm:sqref>
        </x14:conditionalFormatting>
        <x14:conditionalFormatting xmlns:xm="http://schemas.microsoft.com/office/excel/2006/main">
          <x14:cfRule type="containsText" priority="33" operator="containsText" text="Yes" id="{D71DF5D1-331A-4B51-A4E2-90971C6E1B86}">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34" operator="containsText" text="No" id="{6A111CD7-0A78-47E5-A132-0088B8A2FF6C}">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R24:R27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27"/>
  <sheetViews>
    <sheetView showGridLines="0" zoomScale="90" zoomScaleNormal="90" workbookViewId="0">
      <selection activeCell="A3" sqref="A3"/>
    </sheetView>
  </sheetViews>
  <sheetFormatPr defaultColWidth="53.7109375" defaultRowHeight="12.75" x14ac:dyDescent="0.2"/>
  <cols>
    <col min="1" max="1" width="36.140625" style="14" customWidth="1"/>
    <col min="2" max="2" width="43.140625" style="14" customWidth="1"/>
    <col min="3" max="3" width="26.7109375" style="14" customWidth="1"/>
    <col min="4" max="4" width="15.5703125" style="14" customWidth="1"/>
    <col min="5" max="5" width="29.85546875" style="14" customWidth="1"/>
    <col min="6" max="6" width="26.5703125" style="14" customWidth="1"/>
    <col min="7" max="7" width="12.42578125" style="14" customWidth="1"/>
    <col min="8" max="8" width="22" style="14" bestFit="1" customWidth="1"/>
    <col min="9" max="9" width="15.85546875" style="14" customWidth="1"/>
    <col min="10" max="10" width="25.42578125" style="14" customWidth="1"/>
    <col min="11" max="11" width="23.5703125" style="14" customWidth="1"/>
    <col min="12" max="12" width="12.42578125" style="14" customWidth="1"/>
    <col min="13" max="13" width="64.42578125" style="14" customWidth="1"/>
    <col min="14" max="14" width="19.42578125" style="14" customWidth="1"/>
    <col min="15" max="15" width="16" style="14" bestFit="1" customWidth="1"/>
    <col min="16" max="16384" width="53.7109375" style="14"/>
  </cols>
  <sheetData>
    <row r="1" spans="1:16" ht="18" x14ac:dyDescent="0.2">
      <c r="A1" s="822" t="s">
        <v>168</v>
      </c>
      <c r="B1" s="823"/>
      <c r="C1" s="823"/>
      <c r="D1" s="823"/>
      <c r="E1" s="823"/>
      <c r="F1" s="823"/>
      <c r="G1" s="823"/>
      <c r="H1" s="823"/>
      <c r="I1" s="823"/>
      <c r="J1" s="823"/>
      <c r="K1" s="823"/>
      <c r="L1" s="823"/>
      <c r="M1" s="823"/>
      <c r="N1" s="818" t="s">
        <v>319</v>
      </c>
      <c r="O1" s="818"/>
    </row>
    <row r="2" spans="1:16" ht="42" customHeight="1" x14ac:dyDescent="0.2">
      <c r="A2" s="406" t="s">
        <v>144</v>
      </c>
      <c r="B2" s="406" t="s">
        <v>146</v>
      </c>
      <c r="C2" s="406" t="s">
        <v>145</v>
      </c>
      <c r="D2" s="407" t="s">
        <v>308</v>
      </c>
      <c r="E2" s="408" t="s">
        <v>311</v>
      </c>
      <c r="F2" s="408" t="s">
        <v>317</v>
      </c>
      <c r="G2" s="407" t="s">
        <v>313</v>
      </c>
      <c r="H2" s="408" t="s">
        <v>314</v>
      </c>
      <c r="I2" s="406" t="s">
        <v>169</v>
      </c>
      <c r="J2" s="406" t="s">
        <v>170</v>
      </c>
      <c r="K2" s="406" t="s">
        <v>316</v>
      </c>
      <c r="L2" s="406" t="s">
        <v>309</v>
      </c>
      <c r="M2" s="406" t="s">
        <v>161</v>
      </c>
      <c r="N2" s="415" t="s">
        <v>320</v>
      </c>
      <c r="O2" s="415" t="s">
        <v>321</v>
      </c>
    </row>
    <row r="3" spans="1:16" ht="24.75" customHeight="1" x14ac:dyDescent="0.2">
      <c r="A3" s="410"/>
      <c r="B3" s="411"/>
      <c r="C3" s="411"/>
      <c r="D3" s="1041"/>
      <c r="E3" s="1042"/>
      <c r="F3" s="1043">
        <f>MROUND(E3,G3)</f>
        <v>0</v>
      </c>
      <c r="G3" s="412">
        <v>1</v>
      </c>
      <c r="H3" s="1044"/>
      <c r="I3" s="1045">
        <f t="shared" ref="I3:I7" si="0">F3*1</f>
        <v>0</v>
      </c>
      <c r="J3" s="1045">
        <f t="shared" ref="J3:J7" si="1">F3*1.1</f>
        <v>0</v>
      </c>
      <c r="K3" s="1046">
        <f>(F3)+(F3*L3)</f>
        <v>0</v>
      </c>
      <c r="L3" s="413">
        <v>0.7</v>
      </c>
      <c r="M3" s="414"/>
      <c r="N3" s="416"/>
      <c r="O3" s="417">
        <f t="shared" ref="O3:O7" si="2">$P3*$I3</f>
        <v>0</v>
      </c>
    </row>
    <row r="4" spans="1:16" ht="24.75" customHeight="1" x14ac:dyDescent="0.2">
      <c r="A4" s="410"/>
      <c r="B4" s="411"/>
      <c r="C4" s="411"/>
      <c r="D4" s="1041"/>
      <c r="E4" s="1042"/>
      <c r="F4" s="1043">
        <f t="shared" ref="F4:F7" si="3">MROUND(E4,G4)</f>
        <v>0</v>
      </c>
      <c r="G4" s="412">
        <v>1</v>
      </c>
      <c r="H4" s="1044"/>
      <c r="I4" s="1045">
        <f t="shared" si="0"/>
        <v>0</v>
      </c>
      <c r="J4" s="1045">
        <f t="shared" si="1"/>
        <v>0</v>
      </c>
      <c r="K4" s="1046">
        <f t="shared" ref="K4:K7" si="4">(F4)+(F4*L4)</f>
        <v>0</v>
      </c>
      <c r="L4" s="413">
        <v>0.7</v>
      </c>
      <c r="M4" s="414"/>
      <c r="N4" s="416"/>
      <c r="O4" s="417">
        <f t="shared" si="2"/>
        <v>0</v>
      </c>
    </row>
    <row r="5" spans="1:16" ht="24.75" customHeight="1" x14ac:dyDescent="0.2">
      <c r="A5" s="410"/>
      <c r="B5" s="411"/>
      <c r="C5" s="411"/>
      <c r="D5" s="1041"/>
      <c r="E5" s="1042"/>
      <c r="F5" s="1043">
        <f t="shared" si="3"/>
        <v>0</v>
      </c>
      <c r="G5" s="412">
        <v>1</v>
      </c>
      <c r="H5" s="1044"/>
      <c r="I5" s="1045">
        <f t="shared" si="0"/>
        <v>0</v>
      </c>
      <c r="J5" s="1045">
        <f t="shared" si="1"/>
        <v>0</v>
      </c>
      <c r="K5" s="1046">
        <f t="shared" si="4"/>
        <v>0</v>
      </c>
      <c r="L5" s="413">
        <v>0.7</v>
      </c>
      <c r="M5" s="414"/>
      <c r="N5" s="416"/>
      <c r="O5" s="417">
        <f t="shared" si="2"/>
        <v>0</v>
      </c>
    </row>
    <row r="6" spans="1:16" ht="24.75" customHeight="1" x14ac:dyDescent="0.2">
      <c r="A6" s="410"/>
      <c r="B6" s="411"/>
      <c r="C6" s="411"/>
      <c r="D6" s="1041"/>
      <c r="E6" s="1042"/>
      <c r="F6" s="1043">
        <f t="shared" si="3"/>
        <v>0</v>
      </c>
      <c r="G6" s="412">
        <v>1</v>
      </c>
      <c r="H6" s="1044"/>
      <c r="I6" s="1045">
        <f t="shared" si="0"/>
        <v>0</v>
      </c>
      <c r="J6" s="1045">
        <f t="shared" si="1"/>
        <v>0</v>
      </c>
      <c r="K6" s="1046">
        <f t="shared" si="4"/>
        <v>0</v>
      </c>
      <c r="L6" s="413">
        <v>0.7</v>
      </c>
      <c r="M6" s="414"/>
      <c r="N6" s="416"/>
      <c r="O6" s="417">
        <f t="shared" si="2"/>
        <v>0</v>
      </c>
      <c r="P6" s="402"/>
    </row>
    <row r="7" spans="1:16" ht="54.75" customHeight="1" x14ac:dyDescent="0.2">
      <c r="A7" s="410"/>
      <c r="B7" s="411"/>
      <c r="C7" s="411"/>
      <c r="D7" s="1041"/>
      <c r="E7" s="1042"/>
      <c r="F7" s="1043">
        <f t="shared" si="3"/>
        <v>0</v>
      </c>
      <c r="G7" s="412">
        <v>1</v>
      </c>
      <c r="H7" s="1044"/>
      <c r="I7" s="1045">
        <f t="shared" si="0"/>
        <v>0</v>
      </c>
      <c r="J7" s="1045">
        <f t="shared" si="1"/>
        <v>0</v>
      </c>
      <c r="K7" s="1046">
        <f t="shared" si="4"/>
        <v>0</v>
      </c>
      <c r="L7" s="413">
        <v>0.7</v>
      </c>
      <c r="M7" s="414"/>
      <c r="N7" s="416"/>
      <c r="O7" s="417">
        <f t="shared" si="2"/>
        <v>0</v>
      </c>
    </row>
    <row r="8" spans="1:16" ht="36" x14ac:dyDescent="0.2">
      <c r="A8" s="409"/>
      <c r="B8" s="409"/>
      <c r="C8" s="409"/>
      <c r="D8" s="409"/>
      <c r="E8" s="409" t="s">
        <v>312</v>
      </c>
      <c r="F8" s="409" t="s">
        <v>318</v>
      </c>
      <c r="G8" s="409"/>
      <c r="H8" s="409" t="s">
        <v>315</v>
      </c>
      <c r="I8" s="409"/>
      <c r="J8" s="409"/>
      <c r="K8" s="409"/>
      <c r="L8" s="409"/>
      <c r="M8" s="409"/>
      <c r="N8" s="415" t="s">
        <v>322</v>
      </c>
      <c r="O8" s="415" t="s">
        <v>323</v>
      </c>
    </row>
    <row r="9" spans="1:16" ht="18.75" customHeight="1" x14ac:dyDescent="0.2">
      <c r="N9" s="416">
        <f>SUM(N3:N7)</f>
        <v>0</v>
      </c>
      <c r="O9" s="418">
        <f>SUM(O3:O7)</f>
        <v>0</v>
      </c>
    </row>
    <row r="14" spans="1:16" ht="13.5" thickBot="1" x14ac:dyDescent="0.25"/>
    <row r="15" spans="1:16" ht="17.25" customHeight="1" thickBot="1" x14ac:dyDescent="0.25">
      <c r="A15" s="819" t="s">
        <v>161</v>
      </c>
      <c r="B15" s="820"/>
      <c r="C15" s="820"/>
      <c r="D15" s="820"/>
      <c r="E15" s="820"/>
      <c r="F15" s="820"/>
      <c r="G15" s="820"/>
      <c r="H15" s="820"/>
      <c r="I15" s="821"/>
    </row>
    <row r="16" spans="1:16" ht="15" customHeight="1" x14ac:dyDescent="0.2">
      <c r="A16" s="532" t="s">
        <v>324</v>
      </c>
      <c r="B16" s="1047" t="s">
        <v>171</v>
      </c>
      <c r="C16" s="1048"/>
      <c r="D16" s="1048"/>
      <c r="E16" s="1048"/>
      <c r="F16" s="1048"/>
      <c r="G16" s="1048"/>
      <c r="H16" s="1048"/>
      <c r="I16" s="1049"/>
    </row>
    <row r="17" spans="1:9" ht="22.5" customHeight="1" x14ac:dyDescent="0.2">
      <c r="A17" s="531" t="s">
        <v>325</v>
      </c>
      <c r="B17" s="1050" t="s">
        <v>172</v>
      </c>
      <c r="C17" s="1051"/>
      <c r="D17" s="1051"/>
      <c r="E17" s="1051"/>
      <c r="F17" s="1051"/>
      <c r="G17" s="1051"/>
      <c r="H17" s="1051"/>
      <c r="I17" s="1052"/>
    </row>
    <row r="18" spans="1:9" ht="19.5" customHeight="1" x14ac:dyDescent="0.2">
      <c r="A18" s="531" t="s">
        <v>326</v>
      </c>
      <c r="B18" s="1050" t="s">
        <v>466</v>
      </c>
      <c r="C18" s="1051"/>
      <c r="D18" s="1051"/>
      <c r="E18" s="1051"/>
      <c r="F18" s="1051"/>
      <c r="G18" s="1051"/>
      <c r="H18" s="1051"/>
      <c r="I18" s="1052"/>
    </row>
    <row r="19" spans="1:9" ht="20.25" customHeight="1" x14ac:dyDescent="0.2">
      <c r="A19" s="419"/>
      <c r="B19" s="1053" t="s">
        <v>366</v>
      </c>
      <c r="C19" s="1054"/>
      <c r="D19" s="1054"/>
      <c r="E19" s="1054"/>
      <c r="F19" s="1054"/>
      <c r="G19" s="1054"/>
      <c r="H19" s="1054"/>
      <c r="I19" s="1055"/>
    </row>
    <row r="20" spans="1:9" ht="13.5" thickBot="1" x14ac:dyDescent="0.25"/>
    <row r="21" spans="1:9" ht="24.75" customHeight="1" thickBot="1" x14ac:dyDescent="0.25">
      <c r="A21" s="530" t="s">
        <v>310</v>
      </c>
      <c r="B21" s="824"/>
      <c r="C21" s="825"/>
      <c r="D21" s="825"/>
      <c r="E21" s="825"/>
      <c r="F21" s="825"/>
      <c r="G21" s="825"/>
      <c r="H21" s="825"/>
      <c r="I21" s="826"/>
    </row>
    <row r="25" spans="1:9" ht="19.5" customHeight="1" x14ac:dyDescent="0.2">
      <c r="A25" s="528" t="s">
        <v>362</v>
      </c>
      <c r="B25" s="403" t="s">
        <v>363</v>
      </c>
      <c r="C25" s="404"/>
      <c r="D25" s="404"/>
      <c r="E25" s="404"/>
      <c r="F25" s="404"/>
      <c r="G25" s="404"/>
      <c r="H25" s="404"/>
      <c r="I25" s="405"/>
    </row>
    <row r="26" spans="1:9" ht="19.5" customHeight="1" x14ac:dyDescent="0.2">
      <c r="A26" s="528" t="s">
        <v>314</v>
      </c>
      <c r="B26" s="403" t="s">
        <v>364</v>
      </c>
      <c r="C26" s="404"/>
      <c r="D26" s="404"/>
      <c r="E26" s="404"/>
      <c r="F26" s="404"/>
      <c r="G26" s="404"/>
      <c r="H26" s="404"/>
      <c r="I26" s="405"/>
    </row>
    <row r="27" spans="1:9" ht="15.75" customHeight="1" x14ac:dyDescent="0.2">
      <c r="A27" s="1"/>
      <c r="B27" s="529" t="s">
        <v>365</v>
      </c>
      <c r="C27" s="404"/>
      <c r="D27" s="404"/>
      <c r="E27" s="404"/>
      <c r="F27" s="404"/>
      <c r="G27" s="404"/>
      <c r="H27" s="404"/>
      <c r="I27" s="405"/>
    </row>
  </sheetData>
  <mergeCells count="8">
    <mergeCell ref="N1:O1"/>
    <mergeCell ref="A15:I15"/>
    <mergeCell ref="A1:M1"/>
    <mergeCell ref="B21:I21"/>
    <mergeCell ref="B16:I16"/>
    <mergeCell ref="B17:I17"/>
    <mergeCell ref="B18:I18"/>
    <mergeCell ref="B19:I19"/>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showGridLines="0" zoomScale="90" zoomScaleNormal="90" workbookViewId="0">
      <selection activeCell="B13" sqref="B13:I15"/>
    </sheetView>
  </sheetViews>
  <sheetFormatPr defaultColWidth="8.85546875" defaultRowHeight="12.75" x14ac:dyDescent="0.2"/>
  <cols>
    <col min="1" max="1" width="0.7109375" style="81" customWidth="1"/>
    <col min="2" max="2" width="45" style="81" customWidth="1"/>
    <col min="3" max="3" width="19.5703125" style="81" customWidth="1"/>
    <col min="4" max="4" width="27.28515625" style="81" customWidth="1"/>
    <col min="5" max="5" width="19" style="81" customWidth="1"/>
    <col min="6" max="6" width="29.28515625" style="81" customWidth="1"/>
    <col min="7" max="8" width="20.7109375" style="81" customWidth="1"/>
    <col min="9" max="9" width="35" style="81" customWidth="1"/>
    <col min="10" max="11" width="8.85546875" style="81"/>
    <col min="12" max="12" width="45" style="81" customWidth="1"/>
    <col min="13" max="13" width="19.5703125" style="81" customWidth="1"/>
    <col min="14" max="14" width="27.28515625" style="81" customWidth="1"/>
    <col min="15" max="15" width="19" style="81" customWidth="1"/>
    <col min="16" max="16" width="29.28515625" style="81" customWidth="1"/>
    <col min="17" max="18" width="20.7109375" style="81" customWidth="1"/>
    <col min="19" max="19" width="35" style="81" customWidth="1"/>
    <col min="20" max="16384" width="8.85546875" style="81"/>
  </cols>
  <sheetData>
    <row r="1" spans="2:19" ht="19.5" customHeight="1" x14ac:dyDescent="0.2">
      <c r="B1" s="936" t="s">
        <v>438</v>
      </c>
      <c r="C1" s="936"/>
      <c r="D1" s="936"/>
      <c r="E1" s="936"/>
      <c r="F1" s="936"/>
      <c r="G1" s="936"/>
      <c r="H1" s="936"/>
      <c r="I1" s="936"/>
      <c r="J1" s="831"/>
      <c r="K1" s="831"/>
      <c r="L1" s="936" t="s">
        <v>443</v>
      </c>
      <c r="M1" s="936"/>
      <c r="N1" s="936"/>
      <c r="O1" s="936"/>
      <c r="P1" s="936"/>
      <c r="Q1" s="936"/>
      <c r="R1" s="936"/>
      <c r="S1" s="936"/>
    </row>
    <row r="2" spans="2:19" s="829" customFormat="1" ht="42.75" customHeight="1" x14ac:dyDescent="0.2">
      <c r="B2" s="650" t="s">
        <v>48</v>
      </c>
      <c r="C2" s="650"/>
      <c r="D2" s="650"/>
      <c r="E2" s="650"/>
      <c r="F2" s="650"/>
      <c r="G2" s="650"/>
      <c r="H2" s="650"/>
      <c r="I2" s="650"/>
      <c r="J2" s="827"/>
      <c r="K2" s="828"/>
      <c r="L2" s="650" t="s">
        <v>444</v>
      </c>
      <c r="M2" s="650"/>
      <c r="N2" s="650"/>
      <c r="O2" s="650"/>
      <c r="P2" s="650"/>
      <c r="Q2" s="650"/>
      <c r="R2" s="650"/>
      <c r="S2" s="650"/>
    </row>
    <row r="3" spans="2:19" ht="6" customHeight="1" x14ac:dyDescent="0.2">
      <c r="B3" s="830"/>
      <c r="C3" s="830"/>
      <c r="D3" s="830"/>
      <c r="E3" s="830"/>
      <c r="F3" s="830"/>
      <c r="G3" s="830"/>
      <c r="H3" s="830"/>
      <c r="I3" s="830"/>
      <c r="J3" s="831"/>
      <c r="K3" s="831"/>
      <c r="L3" s="830"/>
      <c r="M3" s="830"/>
      <c r="N3" s="830"/>
      <c r="O3" s="830"/>
      <c r="P3" s="830"/>
      <c r="Q3" s="830"/>
      <c r="R3" s="830"/>
      <c r="S3" s="830"/>
    </row>
    <row r="4" spans="2:19" ht="19.5" customHeight="1" x14ac:dyDescent="0.2">
      <c r="B4" s="832" t="s">
        <v>58</v>
      </c>
      <c r="C4" s="832"/>
      <c r="D4" s="832"/>
      <c r="E4" s="832"/>
      <c r="F4" s="832"/>
      <c r="G4" s="832"/>
      <c r="H4" s="832"/>
      <c r="I4" s="832"/>
      <c r="J4" s="831"/>
      <c r="K4" s="831"/>
      <c r="L4" s="832" t="s">
        <v>439</v>
      </c>
      <c r="M4" s="832"/>
      <c r="N4" s="832"/>
      <c r="O4" s="832"/>
      <c r="P4" s="832"/>
      <c r="Q4" s="832"/>
      <c r="R4" s="832"/>
      <c r="S4" s="832"/>
    </row>
    <row r="5" spans="2:19" ht="6" customHeight="1" x14ac:dyDescent="0.2">
      <c r="B5" s="830"/>
      <c r="C5" s="830"/>
      <c r="D5" s="830"/>
      <c r="E5" s="830"/>
      <c r="F5" s="830"/>
      <c r="G5" s="830"/>
      <c r="H5" s="830"/>
      <c r="I5" s="830"/>
      <c r="J5" s="831"/>
      <c r="K5" s="831"/>
      <c r="L5" s="830"/>
      <c r="M5" s="830"/>
      <c r="N5" s="830"/>
      <c r="O5" s="830"/>
      <c r="P5" s="830"/>
      <c r="Q5" s="830"/>
      <c r="R5" s="830"/>
      <c r="S5" s="830"/>
    </row>
    <row r="6" spans="2:19" s="835" customFormat="1" ht="18" customHeight="1" x14ac:dyDescent="0.2">
      <c r="B6" s="833" t="s">
        <v>44</v>
      </c>
      <c r="C6" s="833"/>
      <c r="D6" s="833"/>
      <c r="E6" s="833"/>
      <c r="F6" s="833"/>
      <c r="G6" s="833"/>
      <c r="H6" s="833"/>
      <c r="I6" s="833"/>
      <c r="J6" s="834"/>
      <c r="K6" s="834"/>
      <c r="L6" s="833" t="s">
        <v>441</v>
      </c>
      <c r="M6" s="833"/>
      <c r="N6" s="833"/>
      <c r="O6" s="833"/>
      <c r="P6" s="833"/>
      <c r="Q6" s="833"/>
      <c r="R6" s="833"/>
      <c r="S6" s="833"/>
    </row>
    <row r="7" spans="2:19" ht="26.25" customHeight="1" x14ac:dyDescent="0.2">
      <c r="B7" s="836" t="s">
        <v>402</v>
      </c>
      <c r="C7" s="837"/>
      <c r="D7" s="838"/>
      <c r="E7" s="838"/>
      <c r="F7" s="838"/>
      <c r="G7" s="838"/>
      <c r="H7" s="838"/>
      <c r="I7" s="839"/>
      <c r="J7" s="831"/>
      <c r="K7" s="831"/>
      <c r="L7" s="836" t="s">
        <v>402</v>
      </c>
      <c r="M7" s="837"/>
      <c r="N7" s="838"/>
      <c r="O7" s="838"/>
      <c r="P7" s="838"/>
      <c r="Q7" s="838"/>
      <c r="R7" s="838"/>
      <c r="S7" s="839"/>
    </row>
    <row r="8" spans="2:19" ht="25.5" customHeight="1" x14ac:dyDescent="0.2">
      <c r="B8" s="836" t="s">
        <v>64</v>
      </c>
      <c r="C8" s="837"/>
      <c r="D8" s="838"/>
      <c r="E8" s="838"/>
      <c r="F8" s="838"/>
      <c r="G8" s="838"/>
      <c r="H8" s="838"/>
      <c r="I8" s="839"/>
      <c r="J8" s="831"/>
      <c r="K8" s="831"/>
      <c r="L8" s="836" t="s">
        <v>64</v>
      </c>
      <c r="M8" s="837"/>
      <c r="N8" s="838"/>
      <c r="O8" s="838"/>
      <c r="P8" s="838"/>
      <c r="Q8" s="838"/>
      <c r="R8" s="838"/>
      <c r="S8" s="839"/>
    </row>
    <row r="9" spans="2:19" s="835" customFormat="1" ht="18" customHeight="1" x14ac:dyDescent="0.2">
      <c r="B9" s="833" t="s">
        <v>403</v>
      </c>
      <c r="C9" s="833"/>
      <c r="D9" s="833"/>
      <c r="E9" s="833"/>
      <c r="F9" s="833"/>
      <c r="G9" s="833"/>
      <c r="H9" s="833"/>
      <c r="I9" s="833"/>
      <c r="L9" s="904"/>
      <c r="M9" s="904"/>
      <c r="N9" s="904"/>
      <c r="O9" s="904"/>
      <c r="P9" s="904"/>
      <c r="Q9" s="904"/>
      <c r="R9" s="904"/>
      <c r="S9" s="904"/>
    </row>
    <row r="10" spans="2:19" ht="18" customHeight="1" x14ac:dyDescent="0.2">
      <c r="B10" s="651"/>
      <c r="C10" s="840"/>
      <c r="D10" s="840"/>
      <c r="E10" s="840"/>
      <c r="F10" s="840"/>
      <c r="G10" s="840"/>
      <c r="H10" s="840"/>
      <c r="I10" s="841"/>
      <c r="L10" s="832" t="s">
        <v>440</v>
      </c>
      <c r="M10" s="832"/>
      <c r="N10" s="832"/>
      <c r="O10" s="832"/>
      <c r="P10" s="832"/>
      <c r="Q10" s="832"/>
      <c r="R10" s="832"/>
      <c r="S10" s="832"/>
    </row>
    <row r="11" spans="2:19" ht="18" customHeight="1" x14ac:dyDescent="0.2">
      <c r="B11" s="842"/>
      <c r="C11" s="843"/>
      <c r="D11" s="843"/>
      <c r="E11" s="843"/>
      <c r="F11" s="843"/>
      <c r="G11" s="843"/>
      <c r="H11" s="843"/>
      <c r="I11" s="844"/>
      <c r="L11" s="650" t="s">
        <v>46</v>
      </c>
      <c r="M11" s="650"/>
      <c r="N11" s="650"/>
      <c r="O11" s="650"/>
      <c r="P11" s="650"/>
      <c r="Q11" s="650"/>
      <c r="R11" s="650"/>
      <c r="S11" s="650"/>
    </row>
    <row r="12" spans="2:19" s="835" customFormat="1" ht="18" customHeight="1" x14ac:dyDescent="0.2">
      <c r="B12" s="845" t="s">
        <v>404</v>
      </c>
      <c r="C12" s="846"/>
      <c r="D12" s="846"/>
      <c r="E12" s="846"/>
      <c r="F12" s="846"/>
      <c r="G12" s="846"/>
      <c r="H12" s="846"/>
      <c r="I12" s="847"/>
      <c r="L12" s="650"/>
      <c r="M12" s="650"/>
      <c r="N12" s="650"/>
      <c r="O12" s="650"/>
      <c r="P12" s="650"/>
      <c r="Q12" s="650"/>
      <c r="R12" s="650"/>
      <c r="S12" s="650"/>
    </row>
    <row r="13" spans="2:19" ht="20.25" customHeight="1" x14ac:dyDescent="0.2">
      <c r="B13" s="651"/>
      <c r="C13" s="840"/>
      <c r="D13" s="840"/>
      <c r="E13" s="840"/>
      <c r="F13" s="840"/>
      <c r="G13" s="840"/>
      <c r="H13" s="840"/>
      <c r="I13" s="841"/>
      <c r="L13" s="608" t="s">
        <v>424</v>
      </c>
      <c r="M13" s="608" t="s">
        <v>160</v>
      </c>
      <c r="N13" s="865" t="s">
        <v>427</v>
      </c>
      <c r="O13" s="867"/>
      <c r="P13" s="851" t="s">
        <v>2</v>
      </c>
      <c r="Q13" s="853"/>
      <c r="R13" s="853"/>
      <c r="S13" s="852"/>
    </row>
    <row r="14" spans="2:19" x14ac:dyDescent="0.2">
      <c r="B14" s="848"/>
      <c r="C14" s="849"/>
      <c r="D14" s="849"/>
      <c r="E14" s="849"/>
      <c r="F14" s="849"/>
      <c r="G14" s="849"/>
      <c r="H14" s="849"/>
      <c r="I14" s="850"/>
      <c r="L14" s="905"/>
      <c r="M14" s="906"/>
      <c r="N14" s="915"/>
      <c r="O14" s="916"/>
      <c r="P14" s="912"/>
      <c r="Q14" s="913"/>
      <c r="R14" s="913"/>
      <c r="S14" s="914"/>
    </row>
    <row r="15" spans="2:19" x14ac:dyDescent="0.2">
      <c r="B15" s="842"/>
      <c r="C15" s="843"/>
      <c r="D15" s="843"/>
      <c r="E15" s="843"/>
      <c r="F15" s="843"/>
      <c r="G15" s="843"/>
      <c r="H15" s="843"/>
      <c r="I15" s="844"/>
      <c r="L15" s="911"/>
      <c r="M15" s="906"/>
      <c r="N15" s="915"/>
      <c r="O15" s="916"/>
      <c r="P15" s="912"/>
      <c r="Q15" s="913"/>
      <c r="R15" s="913"/>
      <c r="S15" s="914"/>
    </row>
    <row r="16" spans="2:19" s="835" customFormat="1" ht="18" customHeight="1" x14ac:dyDescent="0.2">
      <c r="B16" s="845" t="s">
        <v>405</v>
      </c>
      <c r="C16" s="846"/>
      <c r="D16" s="846"/>
      <c r="E16" s="846"/>
      <c r="F16" s="846"/>
      <c r="G16" s="846"/>
      <c r="H16" s="846"/>
      <c r="I16" s="847"/>
      <c r="L16" s="905"/>
      <c r="M16" s="906"/>
      <c r="N16" s="915"/>
      <c r="O16" s="916"/>
      <c r="P16" s="912"/>
      <c r="Q16" s="913"/>
      <c r="R16" s="913"/>
      <c r="S16" s="914"/>
    </row>
    <row r="17" spans="2:19" x14ac:dyDescent="0.2">
      <c r="B17" s="651"/>
      <c r="C17" s="840"/>
      <c r="D17" s="840"/>
      <c r="E17" s="840"/>
      <c r="F17" s="840"/>
      <c r="G17" s="840"/>
      <c r="H17" s="840"/>
      <c r="I17" s="841"/>
      <c r="L17" s="911"/>
      <c r="M17" s="906"/>
      <c r="N17" s="915"/>
      <c r="O17" s="916"/>
      <c r="P17" s="912"/>
      <c r="Q17" s="913"/>
      <c r="R17" s="913"/>
      <c r="S17" s="914"/>
    </row>
    <row r="18" spans="2:19" x14ac:dyDescent="0.2">
      <c r="B18" s="848"/>
      <c r="C18" s="849"/>
      <c r="D18" s="849"/>
      <c r="E18" s="849"/>
      <c r="F18" s="849"/>
      <c r="G18" s="849"/>
      <c r="H18" s="849"/>
      <c r="I18" s="850"/>
      <c r="L18" s="905"/>
      <c r="M18" s="906"/>
      <c r="N18" s="915"/>
      <c r="O18" s="916"/>
      <c r="P18" s="912"/>
      <c r="Q18" s="913"/>
      <c r="R18" s="913"/>
      <c r="S18" s="914"/>
    </row>
    <row r="19" spans="2:19" x14ac:dyDescent="0.2">
      <c r="B19" s="842"/>
      <c r="C19" s="843"/>
      <c r="D19" s="843"/>
      <c r="E19" s="843"/>
      <c r="F19" s="843"/>
      <c r="G19" s="843"/>
      <c r="H19" s="843"/>
      <c r="I19" s="844"/>
      <c r="L19" s="906"/>
      <c r="M19" s="906"/>
      <c r="N19" s="915"/>
      <c r="O19" s="916"/>
      <c r="P19" s="912"/>
      <c r="Q19" s="913"/>
      <c r="R19" s="913"/>
      <c r="S19" s="914"/>
    </row>
    <row r="20" spans="2:19" s="835" customFormat="1" ht="18" customHeight="1" x14ac:dyDescent="0.2">
      <c r="B20" s="845" t="s">
        <v>406</v>
      </c>
      <c r="C20" s="846"/>
      <c r="D20" s="846"/>
      <c r="E20" s="846"/>
      <c r="F20" s="846"/>
      <c r="G20" s="846"/>
      <c r="H20" s="846"/>
      <c r="I20" s="847"/>
      <c r="L20" s="904"/>
      <c r="M20" s="904"/>
      <c r="N20" s="904"/>
      <c r="O20" s="904"/>
      <c r="P20" s="904"/>
      <c r="Q20" s="904"/>
      <c r="R20" s="904"/>
      <c r="S20" s="904"/>
    </row>
    <row r="21" spans="2:19" x14ac:dyDescent="0.2">
      <c r="B21" s="651"/>
      <c r="C21" s="840"/>
      <c r="D21" s="840"/>
      <c r="E21" s="840"/>
      <c r="F21" s="840"/>
      <c r="G21" s="840"/>
      <c r="H21" s="840"/>
      <c r="I21" s="841"/>
      <c r="L21" s="832" t="s">
        <v>442</v>
      </c>
      <c r="M21" s="832"/>
      <c r="N21" s="832"/>
      <c r="O21" s="832"/>
      <c r="P21" s="832"/>
      <c r="Q21" s="832"/>
      <c r="R21" s="832"/>
      <c r="S21" s="832"/>
    </row>
    <row r="22" spans="2:19" x14ac:dyDescent="0.2">
      <c r="B22" s="848"/>
      <c r="C22" s="849"/>
      <c r="D22" s="849"/>
      <c r="E22" s="849"/>
      <c r="F22" s="849"/>
      <c r="G22" s="849"/>
      <c r="H22" s="849"/>
      <c r="I22" s="850"/>
      <c r="L22" s="650" t="s">
        <v>47</v>
      </c>
      <c r="M22" s="650"/>
      <c r="N22" s="650"/>
      <c r="O22" s="650"/>
      <c r="P22" s="650"/>
      <c r="Q22" s="650"/>
      <c r="R22" s="650"/>
      <c r="S22" s="650"/>
    </row>
    <row r="23" spans="2:19" x14ac:dyDescent="0.2">
      <c r="B23" s="842"/>
      <c r="C23" s="843"/>
      <c r="D23" s="843"/>
      <c r="E23" s="843"/>
      <c r="F23" s="843"/>
      <c r="G23" s="843"/>
      <c r="H23" s="843"/>
      <c r="I23" s="844"/>
      <c r="L23" s="650"/>
      <c r="M23" s="650"/>
      <c r="N23" s="650"/>
      <c r="O23" s="650"/>
      <c r="P23" s="650"/>
      <c r="Q23" s="650"/>
      <c r="R23" s="650"/>
      <c r="S23" s="650"/>
    </row>
    <row r="24" spans="2:19" s="835" customFormat="1" ht="24" customHeight="1" x14ac:dyDescent="0.2">
      <c r="B24" s="833" t="s">
        <v>407</v>
      </c>
      <c r="C24" s="833"/>
      <c r="D24" s="833"/>
      <c r="E24" s="833"/>
      <c r="F24" s="833"/>
      <c r="G24" s="833"/>
      <c r="H24" s="833"/>
      <c r="I24" s="833"/>
      <c r="J24" s="834"/>
      <c r="K24" s="834"/>
      <c r="L24" s="650"/>
      <c r="M24" s="650"/>
      <c r="N24" s="650"/>
      <c r="O24" s="650"/>
      <c r="P24" s="650"/>
      <c r="Q24" s="650"/>
      <c r="R24" s="650"/>
      <c r="S24" s="650"/>
    </row>
    <row r="25" spans="2:19" ht="17.25" customHeight="1" x14ac:dyDescent="0.2">
      <c r="B25" s="851" t="s">
        <v>3</v>
      </c>
      <c r="C25" s="852"/>
      <c r="D25" s="608" t="s">
        <v>63</v>
      </c>
      <c r="E25" s="851" t="s">
        <v>2</v>
      </c>
      <c r="F25" s="853"/>
      <c r="G25" s="853"/>
      <c r="H25" s="853"/>
      <c r="I25" s="852"/>
      <c r="L25" s="608" t="s">
        <v>8</v>
      </c>
      <c r="M25" s="851" t="s">
        <v>429</v>
      </c>
      <c r="N25" s="852"/>
      <c r="O25" s="865" t="s">
        <v>2</v>
      </c>
      <c r="P25" s="866"/>
      <c r="Q25" s="866"/>
      <c r="R25" s="866"/>
      <c r="S25" s="867"/>
    </row>
    <row r="26" spans="2:19" ht="16.5" customHeight="1" x14ac:dyDescent="0.2">
      <c r="B26" s="854" t="s">
        <v>408</v>
      </c>
      <c r="C26" s="855"/>
      <c r="D26" s="856"/>
      <c r="E26" s="857"/>
      <c r="F26" s="858"/>
      <c r="G26" s="858"/>
      <c r="H26" s="858"/>
      <c r="I26" s="859"/>
      <c r="L26" s="917" t="s">
        <v>430</v>
      </c>
      <c r="M26" s="918"/>
      <c r="N26" s="919"/>
      <c r="O26" s="918"/>
      <c r="P26" s="920"/>
      <c r="Q26" s="920"/>
      <c r="R26" s="920"/>
      <c r="S26" s="919"/>
    </row>
    <row r="27" spans="2:19" ht="16.5" customHeight="1" x14ac:dyDescent="0.2">
      <c r="B27" s="860" t="s">
        <v>409</v>
      </c>
      <c r="C27" s="861"/>
      <c r="D27" s="862"/>
      <c r="E27" s="857"/>
      <c r="F27" s="858"/>
      <c r="G27" s="858"/>
      <c r="H27" s="858"/>
      <c r="I27" s="859"/>
      <c r="L27" s="917" t="s">
        <v>431</v>
      </c>
      <c r="M27" s="918"/>
      <c r="N27" s="919"/>
      <c r="O27" s="918"/>
      <c r="P27" s="920"/>
      <c r="Q27" s="920"/>
      <c r="R27" s="920"/>
      <c r="S27" s="919"/>
    </row>
    <row r="28" spans="2:19" s="835" customFormat="1" ht="24" customHeight="1" x14ac:dyDescent="0.2">
      <c r="B28" s="833" t="s">
        <v>410</v>
      </c>
      <c r="C28" s="833"/>
      <c r="D28" s="833"/>
      <c r="E28" s="833"/>
      <c r="F28" s="833"/>
      <c r="G28" s="833"/>
      <c r="H28" s="833"/>
      <c r="I28" s="833"/>
      <c r="J28" s="834"/>
      <c r="K28" s="834"/>
      <c r="L28" s="917" t="s">
        <v>432</v>
      </c>
      <c r="M28" s="918"/>
      <c r="N28" s="919"/>
      <c r="O28" s="918"/>
      <c r="P28" s="920"/>
      <c r="Q28" s="920"/>
      <c r="R28" s="920"/>
      <c r="S28" s="919"/>
    </row>
    <row r="29" spans="2:19" ht="37.5" customHeight="1" x14ac:dyDescent="0.2">
      <c r="B29" s="608" t="s">
        <v>411</v>
      </c>
      <c r="C29" s="608" t="s">
        <v>412</v>
      </c>
      <c r="D29" s="863" t="s">
        <v>413</v>
      </c>
      <c r="E29" s="864" t="s">
        <v>414</v>
      </c>
      <c r="F29" s="865" t="s">
        <v>2</v>
      </c>
      <c r="G29" s="866"/>
      <c r="H29" s="866"/>
      <c r="I29" s="867"/>
      <c r="L29" s="917" t="s">
        <v>433</v>
      </c>
      <c r="M29" s="918"/>
      <c r="N29" s="919"/>
      <c r="O29" s="918"/>
      <c r="P29" s="920"/>
      <c r="Q29" s="920"/>
      <c r="R29" s="920"/>
      <c r="S29" s="919"/>
    </row>
    <row r="30" spans="2:19" x14ac:dyDescent="0.2">
      <c r="B30" s="16"/>
      <c r="C30" s="16"/>
      <c r="D30" s="606"/>
      <c r="E30" s="606"/>
      <c r="F30" s="868"/>
      <c r="G30" s="869"/>
      <c r="H30" s="869"/>
      <c r="I30" s="870"/>
      <c r="J30" s="831"/>
      <c r="K30" s="831"/>
    </row>
    <row r="31" spans="2:19" ht="12.75" customHeight="1" x14ac:dyDescent="0.2">
      <c r="B31" s="16"/>
      <c r="C31" s="16"/>
      <c r="D31" s="606"/>
      <c r="E31" s="606"/>
      <c r="F31" s="868"/>
      <c r="G31" s="869"/>
      <c r="H31" s="869"/>
      <c r="I31" s="870"/>
      <c r="J31" s="831"/>
      <c r="K31" s="831"/>
    </row>
    <row r="32" spans="2:19" x14ac:dyDescent="0.2">
      <c r="B32" s="16"/>
      <c r="C32" s="16"/>
      <c r="D32" s="606"/>
      <c r="E32" s="606"/>
      <c r="F32" s="868"/>
      <c r="G32" s="869"/>
      <c r="H32" s="869"/>
      <c r="I32" s="870"/>
      <c r="J32" s="831"/>
      <c r="K32" s="831"/>
    </row>
    <row r="33" spans="2:19" x14ac:dyDescent="0.2">
      <c r="B33" s="16"/>
      <c r="C33" s="16"/>
      <c r="D33" s="606"/>
      <c r="E33" s="606"/>
      <c r="F33" s="868"/>
      <c r="G33" s="869"/>
      <c r="H33" s="869"/>
      <c r="I33" s="870"/>
      <c r="J33" s="831"/>
      <c r="K33" s="831"/>
    </row>
    <row r="34" spans="2:19" x14ac:dyDescent="0.2">
      <c r="B34" s="16"/>
      <c r="C34" s="16"/>
      <c r="D34" s="606"/>
      <c r="E34" s="606"/>
      <c r="F34" s="868"/>
      <c r="G34" s="869"/>
      <c r="H34" s="869"/>
      <c r="I34" s="870"/>
      <c r="J34" s="831"/>
      <c r="K34" s="831"/>
    </row>
    <row r="35" spans="2:19" x14ac:dyDescent="0.2">
      <c r="B35" s="16"/>
      <c r="C35" s="16"/>
      <c r="D35" s="606"/>
      <c r="E35" s="606"/>
      <c r="F35" s="868"/>
      <c r="G35" s="869"/>
      <c r="H35" s="869"/>
      <c r="I35" s="870"/>
      <c r="J35" s="831"/>
      <c r="K35" s="831"/>
    </row>
    <row r="36" spans="2:19" x14ac:dyDescent="0.2">
      <c r="B36" s="16"/>
      <c r="C36" s="16"/>
      <c r="D36" s="606"/>
      <c r="E36" s="606"/>
      <c r="F36" s="868"/>
      <c r="G36" s="869"/>
      <c r="H36" s="869"/>
      <c r="I36" s="870"/>
    </row>
    <row r="37" spans="2:19" ht="24.75" customHeight="1" x14ac:dyDescent="0.2">
      <c r="B37" s="871"/>
      <c r="C37" s="830"/>
      <c r="D37" s="830"/>
      <c r="E37" s="830"/>
      <c r="F37" s="830"/>
      <c r="G37" s="830"/>
      <c r="H37" s="872"/>
      <c r="I37" s="872"/>
      <c r="J37" s="831"/>
      <c r="K37" s="831"/>
    </row>
    <row r="38" spans="2:19" ht="19.5" customHeight="1" x14ac:dyDescent="0.2">
      <c r="B38" s="832" t="s">
        <v>59</v>
      </c>
      <c r="C38" s="832"/>
      <c r="D38" s="832"/>
      <c r="E38" s="832"/>
      <c r="F38" s="832"/>
      <c r="G38" s="832"/>
      <c r="H38" s="832"/>
      <c r="I38" s="832"/>
      <c r="J38" s="831"/>
      <c r="K38" s="831"/>
    </row>
    <row r="39" spans="2:19" ht="12.75" customHeight="1" x14ac:dyDescent="0.2">
      <c r="B39" s="650" t="s">
        <v>415</v>
      </c>
      <c r="C39" s="650"/>
      <c r="D39" s="650"/>
      <c r="E39" s="650"/>
      <c r="F39" s="650"/>
      <c r="G39" s="650"/>
      <c r="H39" s="650"/>
      <c r="I39" s="650"/>
    </row>
    <row r="40" spans="2:19" ht="12.75" customHeight="1" x14ac:dyDescent="0.2">
      <c r="B40" s="650"/>
      <c r="C40" s="650"/>
      <c r="D40" s="650"/>
      <c r="E40" s="650"/>
      <c r="F40" s="650"/>
      <c r="G40" s="650"/>
      <c r="H40" s="650"/>
      <c r="I40" s="650"/>
    </row>
    <row r="41" spans="2:19" x14ac:dyDescent="0.2">
      <c r="B41" s="650"/>
      <c r="C41" s="650"/>
      <c r="D41" s="650"/>
      <c r="E41" s="650"/>
      <c r="F41" s="650"/>
      <c r="G41" s="650"/>
      <c r="H41" s="650"/>
      <c r="I41" s="650"/>
    </row>
    <row r="42" spans="2:19" ht="25.5" x14ac:dyDescent="0.2">
      <c r="B42" s="608" t="s">
        <v>235</v>
      </c>
      <c r="C42" s="608" t="s">
        <v>0</v>
      </c>
      <c r="D42" s="873" t="s">
        <v>416</v>
      </c>
      <c r="E42" s="864" t="s">
        <v>417</v>
      </c>
      <c r="F42" s="864" t="s">
        <v>418</v>
      </c>
      <c r="G42" s="864" t="s">
        <v>419</v>
      </c>
      <c r="H42" s="874" t="s">
        <v>420</v>
      </c>
      <c r="I42" s="608" t="s">
        <v>2</v>
      </c>
    </row>
    <row r="43" spans="2:19" s="2" customFormat="1" x14ac:dyDescent="0.2">
      <c r="B43" s="875"/>
      <c r="C43" s="875"/>
      <c r="D43" s="876"/>
      <c r="E43" s="877"/>
      <c r="F43" s="878"/>
      <c r="G43" s="879"/>
      <c r="H43" s="880">
        <f>(($D43)+($D43*$E43))*($G43)</f>
        <v>0</v>
      </c>
      <c r="I43" s="881"/>
      <c r="L43" s="81"/>
      <c r="M43" s="81"/>
      <c r="N43" s="81"/>
      <c r="O43" s="81"/>
      <c r="P43" s="81"/>
      <c r="Q43" s="81"/>
      <c r="R43" s="81"/>
      <c r="S43" s="81"/>
    </row>
    <row r="44" spans="2:19" s="2" customFormat="1" x14ac:dyDescent="0.2">
      <c r="B44" s="875"/>
      <c r="C44" s="875"/>
      <c r="D44" s="876"/>
      <c r="E44" s="877"/>
      <c r="F44" s="878"/>
      <c r="G44" s="879"/>
      <c r="H44" s="880">
        <f t="shared" ref="H44:H47" si="0">(($D44)+($D44*$E44))*($G44)</f>
        <v>0</v>
      </c>
      <c r="I44" s="881"/>
      <c r="L44" s="81"/>
      <c r="M44" s="81"/>
      <c r="N44" s="81"/>
      <c r="O44" s="81"/>
      <c r="P44" s="81"/>
      <c r="Q44" s="81"/>
      <c r="R44" s="81"/>
      <c r="S44" s="81"/>
    </row>
    <row r="45" spans="2:19" s="2" customFormat="1" x14ac:dyDescent="0.2">
      <c r="B45" s="875"/>
      <c r="C45" s="875"/>
      <c r="D45" s="882"/>
      <c r="E45" s="877"/>
      <c r="F45" s="878"/>
      <c r="G45" s="879"/>
      <c r="H45" s="880">
        <f t="shared" si="0"/>
        <v>0</v>
      </c>
      <c r="I45" s="881"/>
      <c r="L45" s="81"/>
      <c r="M45" s="81"/>
      <c r="N45" s="81"/>
      <c r="O45" s="81"/>
      <c r="P45" s="81"/>
      <c r="Q45" s="81"/>
      <c r="R45" s="81"/>
      <c r="S45" s="81"/>
    </row>
    <row r="46" spans="2:19" x14ac:dyDescent="0.2">
      <c r="B46" s="875"/>
      <c r="C46" s="875"/>
      <c r="D46" s="876"/>
      <c r="E46" s="877"/>
      <c r="F46" s="878"/>
      <c r="G46" s="879"/>
      <c r="H46" s="880">
        <f t="shared" si="0"/>
        <v>0</v>
      </c>
      <c r="I46" s="881"/>
    </row>
    <row r="47" spans="2:19" x14ac:dyDescent="0.2">
      <c r="B47" s="883"/>
      <c r="C47" s="883"/>
      <c r="D47" s="876"/>
      <c r="E47" s="877"/>
      <c r="F47" s="884"/>
      <c r="G47" s="879"/>
      <c r="H47" s="885">
        <f t="shared" si="0"/>
        <v>0</v>
      </c>
      <c r="I47" s="886"/>
    </row>
    <row r="48" spans="2:19" x14ac:dyDescent="0.2">
      <c r="B48" s="887"/>
      <c r="C48" s="888"/>
      <c r="D48" s="889"/>
      <c r="E48" s="888"/>
      <c r="F48" s="888"/>
      <c r="G48" s="888"/>
      <c r="H48" s="890" t="s">
        <v>7</v>
      </c>
      <c r="I48" s="891"/>
    </row>
    <row r="49" spans="1:19" x14ac:dyDescent="0.2">
      <c r="B49" s="892"/>
      <c r="C49" s="892"/>
      <c r="D49" s="892"/>
      <c r="E49" s="892"/>
      <c r="F49" s="892"/>
      <c r="G49" s="892"/>
      <c r="H49" s="893">
        <f>SUM(H42:H48)</f>
        <v>0</v>
      </c>
      <c r="I49" s="892"/>
    </row>
    <row r="50" spans="1:19" ht="11.25" customHeight="1" x14ac:dyDescent="0.2">
      <c r="B50" s="894"/>
      <c r="C50" s="895"/>
      <c r="D50" s="895"/>
      <c r="E50" s="895"/>
      <c r="F50" s="895"/>
      <c r="G50" s="895"/>
      <c r="H50" s="896"/>
      <c r="I50" s="896"/>
      <c r="J50" s="831"/>
      <c r="K50" s="831"/>
    </row>
    <row r="51" spans="1:19" ht="19.5" customHeight="1" x14ac:dyDescent="0.2">
      <c r="B51" s="832" t="s">
        <v>60</v>
      </c>
      <c r="C51" s="832"/>
      <c r="D51" s="832"/>
      <c r="E51" s="832"/>
      <c r="F51" s="832"/>
      <c r="G51" s="832"/>
      <c r="H51" s="832"/>
      <c r="I51" s="832"/>
      <c r="J51" s="831"/>
      <c r="K51" s="831"/>
    </row>
    <row r="52" spans="1:19" ht="12.75" customHeight="1" x14ac:dyDescent="0.2">
      <c r="B52" s="650" t="s">
        <v>45</v>
      </c>
      <c r="C52" s="650"/>
      <c r="D52" s="650"/>
      <c r="E52" s="650"/>
      <c r="F52" s="650"/>
      <c r="G52" s="650"/>
      <c r="H52" s="650"/>
      <c r="I52" s="650"/>
    </row>
    <row r="53" spans="1:19" x14ac:dyDescent="0.2">
      <c r="B53" s="650"/>
      <c r="C53" s="650"/>
      <c r="D53" s="650"/>
      <c r="E53" s="650"/>
      <c r="F53" s="650"/>
      <c r="G53" s="650"/>
      <c r="H53" s="650"/>
      <c r="I53" s="650"/>
    </row>
    <row r="54" spans="1:19" ht="12.75" customHeight="1" x14ac:dyDescent="0.2">
      <c r="B54" s="608" t="s">
        <v>3</v>
      </c>
      <c r="C54" s="608" t="s">
        <v>4</v>
      </c>
      <c r="D54" s="608" t="s">
        <v>421</v>
      </c>
      <c r="E54" s="851" t="s">
        <v>2</v>
      </c>
      <c r="F54" s="853"/>
      <c r="G54" s="853"/>
      <c r="H54" s="853"/>
      <c r="I54" s="852"/>
    </row>
    <row r="55" spans="1:19" x14ac:dyDescent="0.2">
      <c r="A55" s="1"/>
      <c r="B55" s="897"/>
      <c r="C55" s="607"/>
      <c r="D55" s="898"/>
      <c r="E55" s="899"/>
      <c r="F55" s="900"/>
      <c r="G55" s="900"/>
      <c r="H55" s="900"/>
      <c r="I55" s="901"/>
    </row>
    <row r="56" spans="1:19" x14ac:dyDescent="0.2">
      <c r="A56" s="1"/>
      <c r="B56" s="902"/>
      <c r="C56" s="607"/>
      <c r="D56" s="898"/>
      <c r="E56" s="899"/>
      <c r="F56" s="900"/>
      <c r="G56" s="900"/>
      <c r="H56" s="900"/>
      <c r="I56" s="901"/>
    </row>
    <row r="57" spans="1:19" ht="15.6" customHeight="1" x14ac:dyDescent="0.2">
      <c r="A57" s="1"/>
      <c r="B57" s="897"/>
      <c r="C57" s="607"/>
      <c r="D57" s="898"/>
      <c r="E57" s="899"/>
      <c r="F57" s="900"/>
      <c r="G57" s="900"/>
      <c r="H57" s="900"/>
      <c r="I57" s="901"/>
    </row>
    <row r="58" spans="1:19" x14ac:dyDescent="0.2">
      <c r="A58" s="1"/>
      <c r="B58" s="902"/>
      <c r="C58" s="607"/>
      <c r="D58" s="898"/>
      <c r="E58" s="899"/>
      <c r="F58" s="900"/>
      <c r="G58" s="900"/>
      <c r="H58" s="900"/>
      <c r="I58" s="901"/>
    </row>
    <row r="59" spans="1:19" ht="15.6" customHeight="1" x14ac:dyDescent="0.2">
      <c r="A59" s="1"/>
      <c r="B59" s="897"/>
      <c r="C59" s="607"/>
      <c r="D59" s="898"/>
      <c r="E59" s="899"/>
      <c r="F59" s="900"/>
      <c r="G59" s="900"/>
      <c r="H59" s="900"/>
      <c r="I59" s="901"/>
    </row>
    <row r="60" spans="1:19" s="2" customFormat="1" x14ac:dyDescent="0.2">
      <c r="B60" s="607"/>
      <c r="C60" s="607"/>
      <c r="D60" s="898"/>
      <c r="E60" s="899"/>
      <c r="F60" s="900"/>
      <c r="G60" s="900"/>
      <c r="H60" s="900"/>
      <c r="I60" s="901"/>
      <c r="L60" s="81"/>
      <c r="M60" s="81"/>
      <c r="N60" s="81"/>
      <c r="O60" s="81"/>
      <c r="P60" s="81"/>
      <c r="Q60" s="81"/>
      <c r="R60" s="81"/>
      <c r="S60" s="81"/>
    </row>
    <row r="61" spans="1:19" x14ac:dyDescent="0.2">
      <c r="B61" s="887"/>
      <c r="C61" s="888"/>
      <c r="D61" s="903" t="s">
        <v>7</v>
      </c>
      <c r="E61" s="888"/>
      <c r="F61" s="888"/>
      <c r="G61" s="888"/>
      <c r="H61" s="888"/>
      <c r="I61" s="891"/>
    </row>
    <row r="62" spans="1:19" x14ac:dyDescent="0.2">
      <c r="B62" s="892"/>
      <c r="C62" s="892"/>
      <c r="D62" s="893">
        <f>SUM(D54:D61)</f>
        <v>0</v>
      </c>
      <c r="E62" s="892"/>
      <c r="F62" s="892"/>
      <c r="G62" s="892"/>
      <c r="H62" s="892"/>
      <c r="I62" s="892"/>
    </row>
    <row r="63" spans="1:19" ht="11.25" customHeight="1" x14ac:dyDescent="0.2">
      <c r="B63" s="904"/>
      <c r="C63" s="904"/>
      <c r="D63" s="904"/>
      <c r="E63" s="904"/>
      <c r="F63" s="904"/>
      <c r="G63" s="904"/>
      <c r="H63" s="904"/>
      <c r="I63" s="904"/>
      <c r="J63" s="831"/>
      <c r="K63" s="831"/>
    </row>
    <row r="64" spans="1:19" ht="19.5" customHeight="1" x14ac:dyDescent="0.2">
      <c r="B64" s="832" t="s">
        <v>61</v>
      </c>
      <c r="C64" s="832"/>
      <c r="D64" s="832"/>
      <c r="E64" s="832"/>
      <c r="F64" s="832"/>
      <c r="G64" s="832"/>
      <c r="H64" s="832"/>
      <c r="I64" s="832"/>
      <c r="J64" s="831"/>
      <c r="K64" s="831"/>
    </row>
    <row r="65" spans="2:19" ht="12.75" customHeight="1" x14ac:dyDescent="0.2">
      <c r="B65" s="650" t="s">
        <v>422</v>
      </c>
      <c r="C65" s="650"/>
      <c r="D65" s="650"/>
      <c r="E65" s="650"/>
      <c r="F65" s="650"/>
      <c r="G65" s="650"/>
      <c r="H65" s="650"/>
      <c r="I65" s="650"/>
    </row>
    <row r="66" spans="2:19" x14ac:dyDescent="0.2">
      <c r="B66" s="650"/>
      <c r="C66" s="650"/>
      <c r="D66" s="650"/>
      <c r="E66" s="650"/>
      <c r="F66" s="650"/>
      <c r="G66" s="650"/>
      <c r="H66" s="650"/>
      <c r="I66" s="650"/>
    </row>
    <row r="67" spans="2:19" ht="12.75" customHeight="1" x14ac:dyDescent="0.2">
      <c r="B67" s="608" t="s">
        <v>5</v>
      </c>
      <c r="C67" s="608" t="s">
        <v>6</v>
      </c>
      <c r="D67" s="608" t="s">
        <v>421</v>
      </c>
      <c r="E67" s="851" t="s">
        <v>2</v>
      </c>
      <c r="F67" s="853"/>
      <c r="G67" s="853"/>
      <c r="H67" s="853"/>
      <c r="I67" s="852"/>
    </row>
    <row r="68" spans="2:19" x14ac:dyDescent="0.2">
      <c r="B68" s="905"/>
      <c r="C68" s="906"/>
      <c r="D68" s="907"/>
      <c r="E68" s="908"/>
      <c r="F68" s="909"/>
      <c r="G68" s="909"/>
      <c r="H68" s="909"/>
      <c r="I68" s="910"/>
    </row>
    <row r="69" spans="2:19" x14ac:dyDescent="0.2">
      <c r="B69" s="911"/>
      <c r="C69" s="906"/>
      <c r="D69" s="907"/>
      <c r="E69" s="908"/>
      <c r="F69" s="909"/>
      <c r="G69" s="909"/>
      <c r="H69" s="909"/>
      <c r="I69" s="910"/>
    </row>
    <row r="70" spans="2:19" ht="15.6" customHeight="1" x14ac:dyDescent="0.2">
      <c r="B70" s="905"/>
      <c r="C70" s="906"/>
      <c r="D70" s="907"/>
      <c r="E70" s="908"/>
      <c r="F70" s="909"/>
      <c r="G70" s="909"/>
      <c r="H70" s="909"/>
      <c r="I70" s="910"/>
    </row>
    <row r="71" spans="2:19" x14ac:dyDescent="0.2">
      <c r="B71" s="911"/>
      <c r="C71" s="906"/>
      <c r="D71" s="907"/>
      <c r="E71" s="908"/>
      <c r="F71" s="909"/>
      <c r="G71" s="909"/>
      <c r="H71" s="909"/>
      <c r="I71" s="910"/>
    </row>
    <row r="72" spans="2:19" ht="15.6" customHeight="1" x14ac:dyDescent="0.2">
      <c r="B72" s="905"/>
      <c r="C72" s="906"/>
      <c r="D72" s="907"/>
      <c r="E72" s="908"/>
      <c r="F72" s="909"/>
      <c r="G72" s="909"/>
      <c r="H72" s="909"/>
      <c r="I72" s="910"/>
    </row>
    <row r="73" spans="2:19" s="2" customFormat="1" x14ac:dyDescent="0.2">
      <c r="B73" s="906"/>
      <c r="C73" s="906"/>
      <c r="D73" s="907"/>
      <c r="E73" s="908"/>
      <c r="F73" s="909"/>
      <c r="G73" s="909"/>
      <c r="H73" s="909"/>
      <c r="I73" s="910"/>
      <c r="L73" s="81"/>
      <c r="M73" s="81"/>
      <c r="N73" s="81"/>
      <c r="O73" s="81"/>
      <c r="P73" s="81"/>
      <c r="Q73" s="81"/>
      <c r="R73" s="81"/>
      <c r="S73" s="81"/>
    </row>
    <row r="74" spans="2:19" x14ac:dyDescent="0.2">
      <c r="B74" s="887"/>
      <c r="C74" s="888"/>
      <c r="D74" s="903" t="s">
        <v>7</v>
      </c>
      <c r="E74" s="888"/>
      <c r="F74" s="888"/>
      <c r="G74" s="888"/>
      <c r="H74" s="888"/>
      <c r="I74" s="891"/>
    </row>
    <row r="75" spans="2:19" x14ac:dyDescent="0.2">
      <c r="B75" s="892"/>
      <c r="C75" s="892"/>
      <c r="D75" s="893">
        <f>SUM(D67:D74)</f>
        <v>0</v>
      </c>
      <c r="E75" s="892"/>
      <c r="F75" s="892"/>
      <c r="G75" s="892"/>
      <c r="H75" s="892"/>
      <c r="I75" s="892"/>
    </row>
    <row r="76" spans="2:19" ht="11.25" customHeight="1" x14ac:dyDescent="0.2">
      <c r="B76" s="904"/>
      <c r="C76" s="904"/>
      <c r="D76" s="904"/>
      <c r="E76" s="904"/>
      <c r="F76" s="904"/>
      <c r="G76" s="904"/>
      <c r="H76" s="904"/>
      <c r="I76" s="904"/>
      <c r="J76" s="831"/>
      <c r="K76" s="831"/>
    </row>
    <row r="77" spans="2:19" ht="19.5" customHeight="1" x14ac:dyDescent="0.2">
      <c r="B77" s="832" t="s">
        <v>62</v>
      </c>
      <c r="C77" s="832"/>
      <c r="D77" s="832"/>
      <c r="E77" s="832"/>
      <c r="F77" s="832"/>
      <c r="G77" s="832"/>
      <c r="H77" s="832"/>
      <c r="I77" s="832"/>
      <c r="J77" s="831"/>
      <c r="K77" s="831"/>
    </row>
    <row r="78" spans="2:19" ht="12.75" customHeight="1" x14ac:dyDescent="0.2">
      <c r="B78" s="650" t="s">
        <v>423</v>
      </c>
      <c r="C78" s="650"/>
      <c r="D78" s="650"/>
      <c r="E78" s="650"/>
      <c r="F78" s="650"/>
      <c r="G78" s="650"/>
      <c r="H78" s="650"/>
      <c r="I78" s="650"/>
    </row>
    <row r="79" spans="2:19" x14ac:dyDescent="0.2">
      <c r="B79" s="650"/>
      <c r="C79" s="650"/>
      <c r="D79" s="650"/>
      <c r="E79" s="650"/>
      <c r="F79" s="650"/>
      <c r="G79" s="650"/>
      <c r="H79" s="650"/>
      <c r="I79" s="650"/>
    </row>
    <row r="80" spans="2:19" ht="30" customHeight="1" x14ac:dyDescent="0.2">
      <c r="B80" s="863" t="s">
        <v>424</v>
      </c>
      <c r="C80" s="863" t="s">
        <v>425</v>
      </c>
      <c r="D80" s="863" t="s">
        <v>421</v>
      </c>
      <c r="E80" s="865" t="s">
        <v>2</v>
      </c>
      <c r="F80" s="866"/>
      <c r="G80" s="866"/>
      <c r="H80" s="866"/>
      <c r="I80" s="867"/>
    </row>
    <row r="81" spans="2:19" x14ac:dyDescent="0.2">
      <c r="B81" s="905"/>
      <c r="C81" s="906"/>
      <c r="D81" s="907"/>
      <c r="E81" s="912"/>
      <c r="F81" s="913"/>
      <c r="G81" s="913"/>
      <c r="H81" s="913"/>
      <c r="I81" s="914"/>
    </row>
    <row r="82" spans="2:19" x14ac:dyDescent="0.2">
      <c r="B82" s="911"/>
      <c r="C82" s="906"/>
      <c r="D82" s="907"/>
      <c r="E82" s="912"/>
      <c r="F82" s="913"/>
      <c r="G82" s="913"/>
      <c r="H82" s="913"/>
      <c r="I82" s="914"/>
    </row>
    <row r="83" spans="2:19" ht="15.6" customHeight="1" x14ac:dyDescent="0.2">
      <c r="B83" s="905"/>
      <c r="C83" s="906"/>
      <c r="D83" s="907"/>
      <c r="E83" s="912"/>
      <c r="F83" s="913"/>
      <c r="G83" s="913"/>
      <c r="H83" s="913"/>
      <c r="I83" s="914"/>
    </row>
    <row r="84" spans="2:19" x14ac:dyDescent="0.2">
      <c r="B84" s="911"/>
      <c r="C84" s="906"/>
      <c r="D84" s="907"/>
      <c r="E84" s="912"/>
      <c r="F84" s="913"/>
      <c r="G84" s="913"/>
      <c r="H84" s="913"/>
      <c r="I84" s="914"/>
    </row>
    <row r="85" spans="2:19" ht="15.6" customHeight="1" x14ac:dyDescent="0.2">
      <c r="B85" s="905"/>
      <c r="C85" s="906"/>
      <c r="D85" s="907"/>
      <c r="E85" s="912"/>
      <c r="F85" s="913"/>
      <c r="G85" s="913"/>
      <c r="H85" s="913"/>
      <c r="I85" s="914"/>
    </row>
    <row r="86" spans="2:19" s="2" customFormat="1" x14ac:dyDescent="0.2">
      <c r="B86" s="906"/>
      <c r="C86" s="906"/>
      <c r="D86" s="907"/>
      <c r="E86" s="912"/>
      <c r="F86" s="913"/>
      <c r="G86" s="913"/>
      <c r="H86" s="913"/>
      <c r="I86" s="914"/>
      <c r="L86" s="81"/>
      <c r="M86" s="81"/>
      <c r="N86" s="81"/>
      <c r="O86" s="81"/>
      <c r="P86" s="81"/>
      <c r="Q86" s="81"/>
      <c r="R86" s="81"/>
      <c r="S86" s="81"/>
    </row>
    <row r="87" spans="2:19" x14ac:dyDescent="0.2">
      <c r="B87" s="887"/>
      <c r="C87" s="888"/>
      <c r="D87" s="903" t="s">
        <v>7</v>
      </c>
      <c r="E87" s="888"/>
      <c r="F87" s="888"/>
      <c r="G87" s="888"/>
      <c r="H87" s="888"/>
      <c r="I87" s="891"/>
    </row>
    <row r="88" spans="2:19" x14ac:dyDescent="0.2">
      <c r="B88" s="892"/>
      <c r="C88" s="892"/>
      <c r="D88" s="893">
        <f>SUM(D80:D87)</f>
        <v>0</v>
      </c>
      <c r="E88" s="892"/>
      <c r="F88" s="892"/>
      <c r="G88" s="892"/>
      <c r="H88" s="892"/>
      <c r="I88" s="892"/>
    </row>
    <row r="89" spans="2:19" ht="11.25" customHeight="1" x14ac:dyDescent="0.2">
      <c r="B89" s="904"/>
      <c r="C89" s="904"/>
      <c r="D89" s="904"/>
      <c r="E89" s="904"/>
      <c r="F89" s="904"/>
      <c r="G89" s="904"/>
      <c r="H89" s="904"/>
      <c r="I89" s="904"/>
      <c r="J89" s="831"/>
      <c r="K89" s="831"/>
    </row>
    <row r="90" spans="2:19" ht="19.5" customHeight="1" x14ac:dyDescent="0.2">
      <c r="B90" s="832" t="s">
        <v>426</v>
      </c>
      <c r="C90" s="832"/>
      <c r="D90" s="832"/>
      <c r="E90" s="832"/>
      <c r="F90" s="832"/>
      <c r="G90" s="832"/>
      <c r="H90" s="832"/>
      <c r="I90" s="832"/>
      <c r="J90" s="831"/>
      <c r="K90" s="831"/>
    </row>
    <row r="91" spans="2:19" x14ac:dyDescent="0.2">
      <c r="B91" s="650" t="s">
        <v>46</v>
      </c>
      <c r="C91" s="650"/>
      <c r="D91" s="650"/>
      <c r="E91" s="650"/>
      <c r="F91" s="650"/>
      <c r="G91" s="650"/>
      <c r="H91" s="650"/>
      <c r="I91" s="650"/>
    </row>
    <row r="92" spans="2:19" x14ac:dyDescent="0.2">
      <c r="B92" s="650"/>
      <c r="C92" s="650"/>
      <c r="D92" s="650"/>
      <c r="E92" s="650"/>
      <c r="F92" s="650"/>
      <c r="G92" s="650"/>
      <c r="H92" s="650"/>
      <c r="I92" s="650"/>
    </row>
    <row r="93" spans="2:19" ht="58.5" customHeight="1" x14ac:dyDescent="0.2">
      <c r="B93" s="608" t="s">
        <v>424</v>
      </c>
      <c r="C93" s="608" t="s">
        <v>160</v>
      </c>
      <c r="D93" s="865" t="s">
        <v>427</v>
      </c>
      <c r="E93" s="867"/>
      <c r="F93" s="851" t="s">
        <v>2</v>
      </c>
      <c r="G93" s="853"/>
      <c r="H93" s="853"/>
      <c r="I93" s="852"/>
    </row>
    <row r="94" spans="2:19" x14ac:dyDescent="0.2">
      <c r="B94" s="905"/>
      <c r="C94" s="906"/>
      <c r="D94" s="915"/>
      <c r="E94" s="916"/>
      <c r="F94" s="912"/>
      <c r="G94" s="913"/>
      <c r="H94" s="913"/>
      <c r="I94" s="914"/>
    </row>
    <row r="95" spans="2:19" x14ac:dyDescent="0.2">
      <c r="B95" s="911"/>
      <c r="C95" s="906"/>
      <c r="D95" s="915"/>
      <c r="E95" s="916"/>
      <c r="F95" s="912"/>
      <c r="G95" s="913"/>
      <c r="H95" s="913"/>
      <c r="I95" s="914"/>
    </row>
    <row r="96" spans="2:19" ht="15.6" customHeight="1" x14ac:dyDescent="0.2">
      <c r="B96" s="905"/>
      <c r="C96" s="906"/>
      <c r="D96" s="915"/>
      <c r="E96" s="916"/>
      <c r="F96" s="912"/>
      <c r="G96" s="913"/>
      <c r="H96" s="913"/>
      <c r="I96" s="914"/>
    </row>
    <row r="97" spans="2:19" x14ac:dyDescent="0.2">
      <c r="B97" s="911"/>
      <c r="C97" s="906"/>
      <c r="D97" s="915"/>
      <c r="E97" s="916"/>
      <c r="F97" s="912"/>
      <c r="G97" s="913"/>
      <c r="H97" s="913"/>
      <c r="I97" s="914"/>
    </row>
    <row r="98" spans="2:19" ht="15.6" customHeight="1" x14ac:dyDescent="0.2">
      <c r="B98" s="905"/>
      <c r="C98" s="906"/>
      <c r="D98" s="915"/>
      <c r="E98" s="916"/>
      <c r="F98" s="912"/>
      <c r="G98" s="913"/>
      <c r="H98" s="913"/>
      <c r="I98" s="914"/>
    </row>
    <row r="99" spans="2:19" s="2" customFormat="1" x14ac:dyDescent="0.2">
      <c r="B99" s="906"/>
      <c r="C99" s="906"/>
      <c r="D99" s="915"/>
      <c r="E99" s="916"/>
      <c r="F99" s="912"/>
      <c r="G99" s="913"/>
      <c r="H99" s="913"/>
      <c r="I99" s="914"/>
      <c r="L99" s="81"/>
      <c r="M99" s="81"/>
      <c r="N99" s="81"/>
      <c r="O99" s="81"/>
      <c r="P99" s="81"/>
      <c r="Q99" s="81"/>
      <c r="R99" s="81"/>
      <c r="S99" s="81"/>
    </row>
    <row r="100" spans="2:19" ht="11.25" customHeight="1" x14ac:dyDescent="0.2">
      <c r="B100" s="904"/>
      <c r="C100" s="904"/>
      <c r="D100" s="904"/>
      <c r="E100" s="904"/>
      <c r="F100" s="904"/>
      <c r="G100" s="904"/>
      <c r="H100" s="904"/>
      <c r="I100" s="904"/>
      <c r="J100" s="831"/>
      <c r="K100" s="831"/>
    </row>
    <row r="101" spans="2:19" ht="19.5" customHeight="1" x14ac:dyDescent="0.2">
      <c r="B101" s="832" t="s">
        <v>428</v>
      </c>
      <c r="C101" s="832"/>
      <c r="D101" s="832"/>
      <c r="E101" s="832"/>
      <c r="F101" s="832"/>
      <c r="G101" s="832"/>
      <c r="H101" s="832"/>
      <c r="I101" s="832"/>
      <c r="J101" s="831"/>
      <c r="K101" s="831"/>
    </row>
    <row r="102" spans="2:19" x14ac:dyDescent="0.2">
      <c r="B102" s="650" t="s">
        <v>47</v>
      </c>
      <c r="C102" s="650"/>
      <c r="D102" s="650"/>
      <c r="E102" s="650"/>
      <c r="F102" s="650"/>
      <c r="G102" s="650"/>
      <c r="H102" s="650"/>
      <c r="I102" s="650"/>
    </row>
    <row r="103" spans="2:19" x14ac:dyDescent="0.2">
      <c r="B103" s="650"/>
      <c r="C103" s="650"/>
      <c r="D103" s="650"/>
      <c r="E103" s="650"/>
      <c r="F103" s="650"/>
      <c r="G103" s="650"/>
      <c r="H103" s="650"/>
      <c r="I103" s="650"/>
    </row>
    <row r="104" spans="2:19" x14ac:dyDescent="0.2">
      <c r="B104" s="650"/>
      <c r="C104" s="650"/>
      <c r="D104" s="650"/>
      <c r="E104" s="650"/>
      <c r="F104" s="650"/>
      <c r="G104" s="650"/>
      <c r="H104" s="650"/>
      <c r="I104" s="650"/>
    </row>
    <row r="105" spans="2:19" ht="20.25" customHeight="1" x14ac:dyDescent="0.2">
      <c r="B105" s="608" t="s">
        <v>8</v>
      </c>
      <c r="C105" s="851" t="s">
        <v>429</v>
      </c>
      <c r="D105" s="852"/>
      <c r="E105" s="865" t="s">
        <v>2</v>
      </c>
      <c r="F105" s="866"/>
      <c r="G105" s="866"/>
      <c r="H105" s="866"/>
      <c r="I105" s="867"/>
    </row>
    <row r="106" spans="2:19" ht="20.25" customHeight="1" x14ac:dyDescent="0.2">
      <c r="B106" s="917" t="s">
        <v>430</v>
      </c>
      <c r="C106" s="918"/>
      <c r="D106" s="919"/>
      <c r="E106" s="918"/>
      <c r="F106" s="920"/>
      <c r="G106" s="920"/>
      <c r="H106" s="920"/>
      <c r="I106" s="919"/>
      <c r="J106" s="831"/>
      <c r="K106" s="831"/>
    </row>
    <row r="107" spans="2:19" ht="20.25" customHeight="1" x14ac:dyDescent="0.2">
      <c r="B107" s="917" t="s">
        <v>431</v>
      </c>
      <c r="C107" s="918"/>
      <c r="D107" s="919"/>
      <c r="E107" s="918"/>
      <c r="F107" s="920"/>
      <c r="G107" s="920"/>
      <c r="H107" s="920"/>
      <c r="I107" s="919"/>
      <c r="J107" s="831"/>
      <c r="K107" s="831"/>
    </row>
    <row r="108" spans="2:19" ht="20.25" customHeight="1" x14ac:dyDescent="0.2">
      <c r="B108" s="917" t="s">
        <v>432</v>
      </c>
      <c r="C108" s="918"/>
      <c r="D108" s="919"/>
      <c r="E108" s="918"/>
      <c r="F108" s="920"/>
      <c r="G108" s="920"/>
      <c r="H108" s="920"/>
      <c r="I108" s="919"/>
      <c r="J108" s="831"/>
      <c r="K108" s="831"/>
    </row>
    <row r="109" spans="2:19" ht="51.75" customHeight="1" x14ac:dyDescent="0.2">
      <c r="B109" s="917" t="s">
        <v>433</v>
      </c>
      <c r="C109" s="918"/>
      <c r="D109" s="919"/>
      <c r="E109" s="918"/>
      <c r="F109" s="920"/>
      <c r="G109" s="920"/>
      <c r="H109" s="920"/>
      <c r="I109" s="919"/>
      <c r="J109" s="831"/>
      <c r="K109" s="831"/>
    </row>
    <row r="112" spans="2:19" ht="13.5" thickBot="1" x14ac:dyDescent="0.25"/>
    <row r="113" spans="2:4" ht="19.5" customHeight="1" x14ac:dyDescent="0.2">
      <c r="B113" s="921" t="s">
        <v>434</v>
      </c>
      <c r="C113" s="922"/>
      <c r="D113" s="923"/>
    </row>
    <row r="114" spans="2:4" ht="19.5" customHeight="1" x14ac:dyDescent="0.2">
      <c r="B114" s="924" t="s">
        <v>435</v>
      </c>
      <c r="C114" s="852"/>
      <c r="D114" s="925" t="s">
        <v>436</v>
      </c>
    </row>
    <row r="115" spans="2:4" ht="27" customHeight="1" x14ac:dyDescent="0.2">
      <c r="B115" s="926" t="s">
        <v>59</v>
      </c>
      <c r="C115" s="927"/>
      <c r="D115" s="928">
        <f>$H$49</f>
        <v>0</v>
      </c>
    </row>
    <row r="116" spans="2:4" ht="27" customHeight="1" x14ac:dyDescent="0.2">
      <c r="B116" s="926" t="s">
        <v>60</v>
      </c>
      <c r="C116" s="927"/>
      <c r="D116" s="928">
        <f>D62</f>
        <v>0</v>
      </c>
    </row>
    <row r="117" spans="2:4" ht="27" customHeight="1" x14ac:dyDescent="0.2">
      <c r="B117" s="926" t="s">
        <v>61</v>
      </c>
      <c r="C117" s="927"/>
      <c r="D117" s="928">
        <f>D75</f>
        <v>0</v>
      </c>
    </row>
    <row r="118" spans="2:4" ht="27" customHeight="1" x14ac:dyDescent="0.2">
      <c r="B118" s="929" t="s">
        <v>62</v>
      </c>
      <c r="C118" s="930"/>
      <c r="D118" s="928">
        <f>D88</f>
        <v>0</v>
      </c>
    </row>
    <row r="119" spans="2:4" x14ac:dyDescent="0.2">
      <c r="B119" s="931"/>
      <c r="C119" s="888"/>
      <c r="D119" s="932" t="s">
        <v>437</v>
      </c>
    </row>
    <row r="120" spans="2:4" ht="18" customHeight="1" thickBot="1" x14ac:dyDescent="0.25">
      <c r="B120" s="933"/>
      <c r="C120" s="934"/>
      <c r="D120" s="935">
        <f>SUM(D114:D119)</f>
        <v>0</v>
      </c>
    </row>
  </sheetData>
  <mergeCells count="133">
    <mergeCell ref="M27:N27"/>
    <mergeCell ref="O27:S27"/>
    <mergeCell ref="M28:N28"/>
    <mergeCell ref="O28:S28"/>
    <mergeCell ref="M29:N29"/>
    <mergeCell ref="O29:S29"/>
    <mergeCell ref="L21:S21"/>
    <mergeCell ref="L22:S24"/>
    <mergeCell ref="M25:N25"/>
    <mergeCell ref="O25:S25"/>
    <mergeCell ref="M26:N26"/>
    <mergeCell ref="O26:S26"/>
    <mergeCell ref="N17:O17"/>
    <mergeCell ref="P17:S17"/>
    <mergeCell ref="N18:O18"/>
    <mergeCell ref="P18:S18"/>
    <mergeCell ref="N19:O19"/>
    <mergeCell ref="P19:S19"/>
    <mergeCell ref="N14:O14"/>
    <mergeCell ref="P14:S14"/>
    <mergeCell ref="N15:O15"/>
    <mergeCell ref="P15:S15"/>
    <mergeCell ref="N16:O16"/>
    <mergeCell ref="P16:S16"/>
    <mergeCell ref="L10:S10"/>
    <mergeCell ref="L11:S12"/>
    <mergeCell ref="N13:O13"/>
    <mergeCell ref="P13:S13"/>
    <mergeCell ref="M7:S7"/>
    <mergeCell ref="M8:S8"/>
    <mergeCell ref="L1:S1"/>
    <mergeCell ref="L2:S2"/>
    <mergeCell ref="L3:S3"/>
    <mergeCell ref="L4:S4"/>
    <mergeCell ref="L5:S5"/>
    <mergeCell ref="L6:S6"/>
    <mergeCell ref="B113:D113"/>
    <mergeCell ref="B114:C114"/>
    <mergeCell ref="B115:C115"/>
    <mergeCell ref="B116:C116"/>
    <mergeCell ref="B117:C117"/>
    <mergeCell ref="B118:C118"/>
    <mergeCell ref="C107:D107"/>
    <mergeCell ref="E107:I107"/>
    <mergeCell ref="C108:D108"/>
    <mergeCell ref="E108:I108"/>
    <mergeCell ref="C109:D109"/>
    <mergeCell ref="E109:I109"/>
    <mergeCell ref="B101:I101"/>
    <mergeCell ref="B102:I104"/>
    <mergeCell ref="C105:D105"/>
    <mergeCell ref="E105:I105"/>
    <mergeCell ref="C106:D106"/>
    <mergeCell ref="E106:I106"/>
    <mergeCell ref="D97:E97"/>
    <mergeCell ref="F97:I97"/>
    <mergeCell ref="D98:E98"/>
    <mergeCell ref="F98:I98"/>
    <mergeCell ref="D99:E99"/>
    <mergeCell ref="F99:I99"/>
    <mergeCell ref="D94:E94"/>
    <mergeCell ref="F94:I94"/>
    <mergeCell ref="D95:E95"/>
    <mergeCell ref="F95:I95"/>
    <mergeCell ref="D96:E96"/>
    <mergeCell ref="F96:I96"/>
    <mergeCell ref="E85:I85"/>
    <mergeCell ref="E86:I86"/>
    <mergeCell ref="B90:I90"/>
    <mergeCell ref="B91:I92"/>
    <mergeCell ref="D93:E93"/>
    <mergeCell ref="F93:I93"/>
    <mergeCell ref="B78:I79"/>
    <mergeCell ref="E80:I80"/>
    <mergeCell ref="E81:I81"/>
    <mergeCell ref="E82:I82"/>
    <mergeCell ref="E83:I83"/>
    <mergeCell ref="E84:I84"/>
    <mergeCell ref="E69:I69"/>
    <mergeCell ref="E70:I70"/>
    <mergeCell ref="E71:I71"/>
    <mergeCell ref="E72:I72"/>
    <mergeCell ref="E73:I73"/>
    <mergeCell ref="B77:I77"/>
    <mergeCell ref="E59:I59"/>
    <mergeCell ref="E60:I60"/>
    <mergeCell ref="B64:I64"/>
    <mergeCell ref="B65:I66"/>
    <mergeCell ref="E67:I67"/>
    <mergeCell ref="E68:I68"/>
    <mergeCell ref="B52:I53"/>
    <mergeCell ref="E54:I54"/>
    <mergeCell ref="E55:I55"/>
    <mergeCell ref="E56:I56"/>
    <mergeCell ref="E57:I57"/>
    <mergeCell ref="E58:I58"/>
    <mergeCell ref="F36:I36"/>
    <mergeCell ref="B37:I37"/>
    <mergeCell ref="B38:I38"/>
    <mergeCell ref="B39:I41"/>
    <mergeCell ref="B50:I50"/>
    <mergeCell ref="B51:I51"/>
    <mergeCell ref="F30:I30"/>
    <mergeCell ref="F31:I31"/>
    <mergeCell ref="F32:I32"/>
    <mergeCell ref="F33:I33"/>
    <mergeCell ref="F34:I34"/>
    <mergeCell ref="F35:I35"/>
    <mergeCell ref="B26:C26"/>
    <mergeCell ref="E26:I26"/>
    <mergeCell ref="B27:C27"/>
    <mergeCell ref="E27:I27"/>
    <mergeCell ref="B28:I28"/>
    <mergeCell ref="F29:I29"/>
    <mergeCell ref="B17:I19"/>
    <mergeCell ref="B20:I20"/>
    <mergeCell ref="B21:I23"/>
    <mergeCell ref="B24:I24"/>
    <mergeCell ref="B25:C25"/>
    <mergeCell ref="E25:I25"/>
    <mergeCell ref="C8:I8"/>
    <mergeCell ref="B9:I9"/>
    <mergeCell ref="B10:I11"/>
    <mergeCell ref="B12:I12"/>
    <mergeCell ref="B13:I15"/>
    <mergeCell ref="B16:I16"/>
    <mergeCell ref="B2:I2"/>
    <mergeCell ref="B3:I3"/>
    <mergeCell ref="B4:I4"/>
    <mergeCell ref="B5:I5"/>
    <mergeCell ref="B6:I6"/>
    <mergeCell ref="C7:I7"/>
    <mergeCell ref="B1:I1"/>
  </mergeCells>
  <printOptions horizontalCentered="1"/>
  <pageMargins left="0.25" right="0" top="0.98" bottom="0.5" header="0.5" footer="0.5"/>
  <pageSetup scale="81" orientation="landscape" horizontalDpi="1200" verticalDpi="1200" r:id="rId1"/>
  <headerFooter alignWithMargins="0">
    <oddHeader xml:space="preserve">&amp;LVanderbilt Medical Center
Office of Research&amp;C&amp;"Arial,Bold"&amp;11
&amp;RNew Core Development Worksheet
</oddHeader>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election activeCell="D75" sqref="D75"/>
    </sheetView>
  </sheetViews>
  <sheetFormatPr defaultRowHeight="14.25" x14ac:dyDescent="0.2"/>
  <cols>
    <col min="1" max="1" width="1.7109375" style="601" customWidth="1"/>
    <col min="2" max="2" width="8.42578125" style="601" customWidth="1"/>
    <col min="3" max="3" width="9.140625" style="601"/>
    <col min="4" max="4" width="29.42578125" style="601" bestFit="1" customWidth="1"/>
    <col min="5" max="5" width="33.85546875" style="601" customWidth="1"/>
    <col min="6" max="6" width="9.140625" style="601"/>
    <col min="7" max="7" width="2.42578125" style="601" customWidth="1"/>
    <col min="8" max="8" width="15.140625" style="601" customWidth="1"/>
    <col min="9" max="9" width="13.28515625" style="601" customWidth="1"/>
    <col min="10" max="10" width="8.5703125" style="601" customWidth="1"/>
    <col min="11" max="11" width="16" style="601" customWidth="1"/>
    <col min="12" max="12" width="7.85546875" style="601" customWidth="1"/>
    <col min="13" max="13" width="24.85546875" style="601" bestFit="1" customWidth="1"/>
    <col min="14" max="14" width="13.42578125" style="601" customWidth="1"/>
    <col min="15" max="15" width="27.42578125" style="601" customWidth="1"/>
    <col min="16" max="16" width="15.85546875" style="601" customWidth="1"/>
    <col min="17" max="16384" width="9.140625" style="601"/>
  </cols>
  <sheetData>
    <row r="1" spans="1:15" s="92" customFormat="1" ht="11.25" customHeight="1" x14ac:dyDescent="0.2">
      <c r="C1" s="93"/>
      <c r="F1" s="94"/>
      <c r="G1" s="94"/>
      <c r="H1" s="95"/>
      <c r="J1" s="96"/>
      <c r="L1" s="96"/>
    </row>
    <row r="2" spans="1:15" s="98" customFormat="1" ht="12.75" customHeight="1" x14ac:dyDescent="0.2">
      <c r="A2" s="97" t="s">
        <v>179</v>
      </c>
      <c r="C2" s="99"/>
      <c r="F2" s="100"/>
      <c r="G2" s="100"/>
      <c r="H2" s="101"/>
      <c r="J2" s="102"/>
      <c r="L2" s="102"/>
    </row>
    <row r="3" spans="1:15" s="92" customFormat="1" ht="12.75" customHeight="1" thickBot="1" x14ac:dyDescent="0.25">
      <c r="A3" s="544"/>
      <c r="B3" s="359"/>
      <c r="C3" s="360"/>
      <c r="D3" s="359"/>
      <c r="E3" s="359"/>
      <c r="F3" s="361"/>
      <c r="G3" s="361"/>
      <c r="H3" s="362"/>
      <c r="I3" s="359"/>
      <c r="J3" s="363"/>
      <c r="K3" s="359"/>
      <c r="L3" s="545"/>
    </row>
    <row r="4" spans="1:15" s="92" customFormat="1" ht="12.75" customHeight="1" thickBot="1" x14ac:dyDescent="0.25">
      <c r="A4" s="103"/>
      <c r="B4" s="104"/>
      <c r="C4" s="105"/>
      <c r="D4" s="104"/>
      <c r="E4" s="104"/>
      <c r="F4" s="546" t="s">
        <v>180</v>
      </c>
      <c r="G4" s="547"/>
      <c r="H4" s="548" t="s">
        <v>181</v>
      </c>
      <c r="I4" s="549"/>
      <c r="J4" s="550" t="s">
        <v>182</v>
      </c>
      <c r="K4" s="551" t="s">
        <v>183</v>
      </c>
      <c r="L4" s="550" t="s">
        <v>184</v>
      </c>
    </row>
    <row r="5" spans="1:15" s="92" customFormat="1" ht="13.5" customHeight="1" x14ac:dyDescent="0.2">
      <c r="A5" s="103"/>
      <c r="B5" s="104"/>
      <c r="C5" s="109"/>
      <c r="D5" s="104"/>
      <c r="E5" s="104"/>
      <c r="F5" s="106" t="s">
        <v>185</v>
      </c>
      <c r="G5" s="106"/>
      <c r="H5" s="107"/>
      <c r="I5" s="104"/>
      <c r="J5" s="108"/>
      <c r="K5" s="104"/>
      <c r="L5" s="552"/>
    </row>
    <row r="6" spans="1:15" s="92" customFormat="1" ht="12.75" customHeight="1" x14ac:dyDescent="0.2">
      <c r="A6" s="103"/>
      <c r="B6" s="104" t="s">
        <v>186</v>
      </c>
      <c r="C6" s="110"/>
      <c r="D6" s="104"/>
      <c r="E6" s="104"/>
      <c r="F6" s="106" t="s">
        <v>187</v>
      </c>
      <c r="G6" s="111"/>
      <c r="H6" s="107"/>
      <c r="I6" s="104"/>
      <c r="J6" s="108"/>
      <c r="K6" s="104"/>
      <c r="L6" s="552"/>
    </row>
    <row r="7" spans="1:15" s="92" customFormat="1" ht="12.75" customHeight="1" x14ac:dyDescent="0.2">
      <c r="A7" s="103"/>
      <c r="B7" s="104" t="s">
        <v>188</v>
      </c>
      <c r="C7" s="112" t="s">
        <v>371</v>
      </c>
      <c r="D7" s="104"/>
      <c r="E7" s="104"/>
      <c r="F7" s="106"/>
      <c r="G7" s="113"/>
      <c r="H7" s="107"/>
      <c r="I7" s="104"/>
      <c r="J7" s="108"/>
      <c r="K7" s="104"/>
      <c r="L7" s="552"/>
    </row>
    <row r="8" spans="1:15" s="92" customFormat="1" ht="12.75" customHeight="1" x14ac:dyDescent="0.2">
      <c r="A8" s="103"/>
      <c r="B8" s="104"/>
      <c r="C8" s="112"/>
      <c r="D8" s="104"/>
      <c r="E8" s="104"/>
      <c r="F8" s="106"/>
      <c r="G8" s="114"/>
      <c r="H8" s="107"/>
      <c r="I8" s="104"/>
      <c r="J8" s="108"/>
      <c r="K8" s="104"/>
      <c r="L8" s="552"/>
    </row>
    <row r="9" spans="1:15" s="92" customFormat="1" ht="11.25" customHeight="1" x14ac:dyDescent="0.2">
      <c r="A9" s="103"/>
      <c r="B9" s="104"/>
      <c r="C9" s="109"/>
      <c r="D9" s="104"/>
      <c r="E9" s="104"/>
      <c r="F9" s="106"/>
      <c r="G9" s="106"/>
      <c r="H9" s="107"/>
      <c r="I9" s="104"/>
      <c r="J9" s="108"/>
      <c r="K9" s="104"/>
      <c r="L9" s="552"/>
    </row>
    <row r="10" spans="1:15" s="92" customFormat="1" ht="12.75" customHeight="1" x14ac:dyDescent="0.2">
      <c r="A10" s="103"/>
      <c r="B10" s="104" t="s">
        <v>189</v>
      </c>
      <c r="C10" s="115"/>
      <c r="D10" s="104"/>
      <c r="E10" s="104"/>
      <c r="F10" s="106"/>
      <c r="G10" s="106"/>
      <c r="H10" s="107"/>
      <c r="I10" s="104"/>
      <c r="J10" s="108"/>
      <c r="K10" s="104"/>
      <c r="L10" s="552"/>
    </row>
    <row r="11" spans="1:15" s="92" customFormat="1" ht="11.25" customHeight="1" x14ac:dyDescent="0.2">
      <c r="A11" s="103"/>
      <c r="B11" s="104" t="s">
        <v>190</v>
      </c>
      <c r="C11" s="553" t="s">
        <v>372</v>
      </c>
      <c r="D11" s="104"/>
      <c r="E11" s="104"/>
      <c r="F11" s="116"/>
      <c r="G11" s="105"/>
      <c r="H11" s="107"/>
      <c r="I11" s="104"/>
      <c r="J11" s="108"/>
      <c r="K11" s="104"/>
      <c r="L11" s="552"/>
    </row>
    <row r="12" spans="1:15" s="92" customFormat="1" ht="12" customHeight="1" x14ac:dyDescent="0.2">
      <c r="A12" s="554"/>
      <c r="B12" s="364"/>
      <c r="C12" s="365"/>
      <c r="D12" s="364"/>
      <c r="E12" s="364"/>
      <c r="F12" s="366"/>
      <c r="G12" s="366"/>
      <c r="H12" s="367"/>
      <c r="I12" s="364"/>
      <c r="J12" s="368"/>
      <c r="K12" s="364"/>
      <c r="L12" s="555"/>
    </row>
    <row r="13" spans="1:15" s="92" customFormat="1" ht="11.25" x14ac:dyDescent="0.2">
      <c r="C13" s="93"/>
      <c r="F13" s="94"/>
      <c r="G13" s="94"/>
      <c r="H13" s="95"/>
      <c r="J13" s="96"/>
      <c r="L13" s="96"/>
    </row>
    <row r="14" spans="1:15" s="117" customFormat="1" ht="12.75" customHeight="1" x14ac:dyDescent="0.2">
      <c r="A14" s="556"/>
      <c r="B14" s="557" t="s">
        <v>3</v>
      </c>
      <c r="C14" s="556"/>
      <c r="D14" s="369"/>
      <c r="E14" s="370"/>
      <c r="F14" s="370"/>
      <c r="G14" s="371"/>
      <c r="H14" s="369"/>
      <c r="I14" s="558"/>
      <c r="J14" s="652" t="s">
        <v>191</v>
      </c>
      <c r="K14" s="652"/>
      <c r="L14" s="653"/>
      <c r="N14" s="92"/>
      <c r="O14" s="92"/>
    </row>
    <row r="15" spans="1:15" s="117" customFormat="1" ht="12.75" x14ac:dyDescent="0.2">
      <c r="A15" s="559"/>
      <c r="B15" s="560" t="s">
        <v>192</v>
      </c>
      <c r="C15" s="559"/>
      <c r="D15" s="654"/>
      <c r="E15" s="655"/>
      <c r="F15" s="655"/>
      <c r="G15" s="655"/>
      <c r="H15" s="372"/>
      <c r="I15" s="561"/>
      <c r="J15" s="656" t="s">
        <v>373</v>
      </c>
      <c r="K15" s="656"/>
      <c r="L15" s="657"/>
      <c r="N15" s="92"/>
      <c r="O15" s="92"/>
    </row>
    <row r="16" spans="1:15" s="92" customFormat="1" ht="11.25" x14ac:dyDescent="0.2">
      <c r="A16" s="544"/>
      <c r="B16" s="562"/>
      <c r="C16" s="544"/>
      <c r="E16" s="94"/>
      <c r="F16" s="94"/>
      <c r="G16" s="95"/>
      <c r="I16" s="563"/>
      <c r="J16" s="544"/>
      <c r="K16" s="118"/>
      <c r="L16" s="564"/>
    </row>
    <row r="17" spans="1:12" s="92" customFormat="1" ht="11.25" x14ac:dyDescent="0.2">
      <c r="A17" s="119"/>
      <c r="B17" s="121" t="s">
        <v>231</v>
      </c>
      <c r="C17" s="119"/>
      <c r="D17" s="120"/>
      <c r="E17" s="122"/>
      <c r="F17" s="122"/>
      <c r="G17" s="123"/>
      <c r="H17" s="120"/>
      <c r="I17" s="124"/>
      <c r="J17" s="119"/>
      <c r="K17" s="125"/>
      <c r="L17" s="126"/>
    </row>
    <row r="18" spans="1:12" s="92" customFormat="1" ht="11.25" x14ac:dyDescent="0.2">
      <c r="A18" s="103"/>
      <c r="B18" s="127"/>
      <c r="C18" s="103"/>
      <c r="E18" s="128"/>
      <c r="F18" s="94"/>
      <c r="G18" s="565"/>
      <c r="H18" s="566" t="s">
        <v>193</v>
      </c>
      <c r="I18" s="129"/>
      <c r="J18" s="103"/>
      <c r="K18" s="567"/>
      <c r="L18" s="568"/>
    </row>
    <row r="19" spans="1:12" s="92" customFormat="1" ht="12" customHeight="1" x14ac:dyDescent="0.2">
      <c r="A19" s="103"/>
      <c r="B19" s="127" t="s">
        <v>394</v>
      </c>
      <c r="C19" s="103"/>
      <c r="D19" s="581" t="s">
        <v>395</v>
      </c>
      <c r="E19" s="602"/>
      <c r="F19" s="106"/>
      <c r="G19" s="141"/>
      <c r="H19" s="603"/>
      <c r="I19" s="129"/>
      <c r="J19" s="103"/>
      <c r="K19" s="604">
        <f>SUM(H19)</f>
        <v>0</v>
      </c>
      <c r="L19" s="568"/>
    </row>
    <row r="20" spans="1:12" s="92" customFormat="1" ht="11.25" x14ac:dyDescent="0.2">
      <c r="A20" s="103"/>
      <c r="B20" s="127"/>
      <c r="C20" s="103"/>
      <c r="E20" s="573"/>
      <c r="F20" s="574"/>
      <c r="G20" s="135"/>
      <c r="H20" s="570"/>
      <c r="I20" s="129"/>
      <c r="J20" s="103"/>
      <c r="K20" s="567"/>
      <c r="L20" s="568"/>
    </row>
    <row r="21" spans="1:12" s="92" customFormat="1" ht="11.25" x14ac:dyDescent="0.2">
      <c r="A21" s="119"/>
      <c r="B21" s="121" t="s">
        <v>374</v>
      </c>
      <c r="C21" s="119"/>
      <c r="D21" s="120"/>
      <c r="E21" s="122"/>
      <c r="F21" s="122"/>
      <c r="G21" s="123"/>
      <c r="H21" s="120"/>
      <c r="I21" s="124"/>
      <c r="J21" s="119"/>
      <c r="K21" s="575"/>
      <c r="L21" s="576"/>
    </row>
    <row r="22" spans="1:12" s="117" customFormat="1" ht="11.25" x14ac:dyDescent="0.2">
      <c r="A22" s="136"/>
      <c r="B22" s="137"/>
      <c r="C22" s="136"/>
      <c r="E22" s="138"/>
      <c r="F22" s="138"/>
      <c r="G22" s="139"/>
      <c r="H22" s="566" t="s">
        <v>193</v>
      </c>
      <c r="I22" s="140"/>
      <c r="J22" s="136"/>
      <c r="K22" s="577"/>
      <c r="L22" s="578"/>
    </row>
    <row r="23" spans="1:12" s="92" customFormat="1" ht="12" customHeight="1" x14ac:dyDescent="0.2">
      <c r="A23" s="103"/>
      <c r="B23" s="127">
        <v>60040</v>
      </c>
      <c r="C23" s="103"/>
      <c r="D23" s="581" t="s">
        <v>375</v>
      </c>
      <c r="E23" s="602"/>
      <c r="F23" s="106"/>
      <c r="G23" s="141"/>
      <c r="H23" s="603"/>
      <c r="I23" s="129"/>
      <c r="J23" s="103"/>
      <c r="K23" s="604">
        <f>SUM(H23)</f>
        <v>0</v>
      </c>
      <c r="L23" s="568"/>
    </row>
    <row r="24" spans="1:12" s="92" customFormat="1" ht="12" customHeight="1" x14ac:dyDescent="0.2">
      <c r="A24" s="103"/>
      <c r="B24" s="605">
        <v>60050</v>
      </c>
      <c r="C24" s="103"/>
      <c r="D24" s="581" t="s">
        <v>385</v>
      </c>
      <c r="E24" s="602"/>
      <c r="F24" s="106"/>
      <c r="G24" s="141"/>
      <c r="H24" s="603"/>
      <c r="I24" s="129"/>
      <c r="J24" s="103"/>
      <c r="K24" s="604">
        <f t="shared" ref="K24:K34" si="0">SUM(H24)</f>
        <v>0</v>
      </c>
      <c r="L24" s="568"/>
    </row>
    <row r="25" spans="1:12" s="92" customFormat="1" ht="11.25" x14ac:dyDescent="0.2">
      <c r="A25" s="103"/>
      <c r="B25" s="605">
        <v>60070</v>
      </c>
      <c r="C25" s="103"/>
      <c r="D25" s="581" t="s">
        <v>386</v>
      </c>
      <c r="E25" s="602"/>
      <c r="F25" s="106"/>
      <c r="G25" s="141"/>
      <c r="H25" s="603"/>
      <c r="I25" s="129"/>
      <c r="J25" s="103"/>
      <c r="K25" s="604">
        <f t="shared" si="0"/>
        <v>0</v>
      </c>
      <c r="L25" s="568"/>
    </row>
    <row r="26" spans="1:12" s="92" customFormat="1" ht="11.25" x14ac:dyDescent="0.2">
      <c r="A26" s="103"/>
      <c r="B26" s="605">
        <v>60150</v>
      </c>
      <c r="C26" s="103"/>
      <c r="D26" s="581" t="s">
        <v>376</v>
      </c>
      <c r="E26" s="602"/>
      <c r="F26" s="106"/>
      <c r="G26" s="141"/>
      <c r="H26" s="603"/>
      <c r="I26" s="129"/>
      <c r="J26" s="103"/>
      <c r="K26" s="604">
        <f t="shared" si="0"/>
        <v>0</v>
      </c>
      <c r="L26" s="568"/>
    </row>
    <row r="27" spans="1:12" s="92" customFormat="1" ht="12" customHeight="1" x14ac:dyDescent="0.2">
      <c r="A27" s="103"/>
      <c r="B27" s="127">
        <v>60425</v>
      </c>
      <c r="C27" s="103"/>
      <c r="D27" s="581" t="s">
        <v>387</v>
      </c>
      <c r="E27" s="602"/>
      <c r="F27" s="106"/>
      <c r="G27" s="141"/>
      <c r="H27" s="603"/>
      <c r="I27" s="129"/>
      <c r="J27" s="103"/>
      <c r="K27" s="604">
        <f t="shared" si="0"/>
        <v>0</v>
      </c>
      <c r="L27" s="568"/>
    </row>
    <row r="28" spans="1:12" s="92" customFormat="1" ht="12" customHeight="1" x14ac:dyDescent="0.2">
      <c r="A28" s="103"/>
      <c r="B28" s="605">
        <v>61300</v>
      </c>
      <c r="C28" s="103"/>
      <c r="D28" s="581" t="s">
        <v>388</v>
      </c>
      <c r="E28" s="602"/>
      <c r="F28" s="106"/>
      <c r="G28" s="141"/>
      <c r="H28" s="603"/>
      <c r="I28" s="129"/>
      <c r="J28" s="103"/>
      <c r="K28" s="604">
        <f t="shared" si="0"/>
        <v>0</v>
      </c>
      <c r="L28" s="568"/>
    </row>
    <row r="29" spans="1:12" s="117" customFormat="1" ht="11.25" x14ac:dyDescent="0.2">
      <c r="A29" s="136"/>
      <c r="B29" s="605">
        <v>61400</v>
      </c>
      <c r="C29" s="103"/>
      <c r="D29" s="581" t="s">
        <v>389</v>
      </c>
      <c r="E29" s="602"/>
      <c r="F29" s="106"/>
      <c r="G29" s="141"/>
      <c r="H29" s="603"/>
      <c r="I29" s="129"/>
      <c r="J29" s="103"/>
      <c r="K29" s="604">
        <f t="shared" si="0"/>
        <v>0</v>
      </c>
      <c r="L29" s="568"/>
    </row>
    <row r="30" spans="1:12" s="92" customFormat="1" ht="11.25" x14ac:dyDescent="0.2">
      <c r="A30" s="103"/>
      <c r="B30" s="605">
        <v>61410</v>
      </c>
      <c r="C30" s="103"/>
      <c r="D30" s="581" t="s">
        <v>390</v>
      </c>
      <c r="E30" s="602"/>
      <c r="F30" s="106"/>
      <c r="G30" s="141"/>
      <c r="H30" s="603"/>
      <c r="I30" s="129"/>
      <c r="J30" s="103"/>
      <c r="K30" s="604">
        <f t="shared" si="0"/>
        <v>0</v>
      </c>
      <c r="L30" s="568"/>
    </row>
    <row r="31" spans="1:12" s="92" customFormat="1" ht="11.25" x14ac:dyDescent="0.2">
      <c r="A31" s="103"/>
      <c r="B31" s="605">
        <v>62050</v>
      </c>
      <c r="C31" s="103"/>
      <c r="D31" s="581" t="s">
        <v>391</v>
      </c>
      <c r="E31" s="602"/>
      <c r="F31" s="106"/>
      <c r="G31" s="141"/>
      <c r="H31" s="603"/>
      <c r="I31" s="129"/>
      <c r="J31" s="103"/>
      <c r="K31" s="604">
        <f t="shared" si="0"/>
        <v>0</v>
      </c>
      <c r="L31" s="568"/>
    </row>
    <row r="32" spans="1:12" s="92" customFormat="1" ht="11.25" x14ac:dyDescent="0.2">
      <c r="A32" s="103"/>
      <c r="B32" s="605">
        <v>62600</v>
      </c>
      <c r="C32" s="103"/>
      <c r="D32" s="581" t="s">
        <v>392</v>
      </c>
      <c r="E32" s="602"/>
      <c r="F32" s="106"/>
      <c r="G32" s="141"/>
      <c r="H32" s="603"/>
      <c r="I32" s="129"/>
      <c r="J32" s="103"/>
      <c r="K32" s="604">
        <f t="shared" si="0"/>
        <v>0</v>
      </c>
      <c r="L32" s="568"/>
    </row>
    <row r="33" spans="1:12" s="92" customFormat="1" ht="12" customHeight="1" x14ac:dyDescent="0.2">
      <c r="A33" s="103"/>
      <c r="B33" s="605">
        <v>62610</v>
      </c>
      <c r="C33" s="103"/>
      <c r="D33" s="581" t="s">
        <v>393</v>
      </c>
      <c r="E33" s="602"/>
      <c r="F33" s="106"/>
      <c r="G33" s="141"/>
      <c r="H33" s="603"/>
      <c r="I33" s="129"/>
      <c r="J33" s="103"/>
      <c r="K33" s="604">
        <f t="shared" si="0"/>
        <v>0</v>
      </c>
      <c r="L33" s="568"/>
    </row>
    <row r="34" spans="1:12" s="92" customFormat="1" ht="12" customHeight="1" x14ac:dyDescent="0.2">
      <c r="A34" s="103"/>
      <c r="B34" s="127">
        <v>73050</v>
      </c>
      <c r="C34" s="103"/>
      <c r="D34" s="581" t="s">
        <v>377</v>
      </c>
      <c r="E34" s="602"/>
      <c r="F34" s="106"/>
      <c r="G34" s="141"/>
      <c r="H34" s="603"/>
      <c r="I34" s="129"/>
      <c r="J34" s="103"/>
      <c r="K34" s="604">
        <f t="shared" si="0"/>
        <v>0</v>
      </c>
      <c r="L34" s="568"/>
    </row>
    <row r="35" spans="1:12" s="117" customFormat="1" ht="11.25" x14ac:dyDescent="0.2">
      <c r="A35" s="136"/>
      <c r="B35" s="127"/>
      <c r="C35" s="103"/>
      <c r="D35" s="581"/>
      <c r="E35" s="602"/>
      <c r="F35" s="106"/>
      <c r="G35" s="141"/>
      <c r="H35" s="603"/>
      <c r="I35" s="129"/>
      <c r="J35" s="103"/>
      <c r="K35" s="604"/>
      <c r="L35" s="568"/>
    </row>
    <row r="36" spans="1:12" s="92" customFormat="1" ht="11.25" x14ac:dyDescent="0.2">
      <c r="A36" s="119"/>
      <c r="B36" s="121" t="s">
        <v>378</v>
      </c>
      <c r="C36" s="119"/>
      <c r="D36" s="120"/>
      <c r="E36" s="122"/>
      <c r="F36" s="122"/>
      <c r="G36" s="123"/>
      <c r="H36" s="120"/>
      <c r="I36" s="124"/>
      <c r="J36" s="119"/>
      <c r="K36" s="575"/>
      <c r="L36" s="576"/>
    </row>
    <row r="37" spans="1:12" s="92" customFormat="1" ht="11.25" x14ac:dyDescent="0.2">
      <c r="A37" s="103"/>
      <c r="B37" s="127"/>
      <c r="C37" s="103"/>
      <c r="D37" s="581"/>
      <c r="E37" s="602"/>
      <c r="F37" s="106"/>
      <c r="G37" s="141"/>
      <c r="H37" s="603"/>
      <c r="I37" s="129"/>
      <c r="J37" s="103"/>
      <c r="K37" s="604"/>
      <c r="L37" s="568"/>
    </row>
    <row r="38" spans="1:12" s="92" customFormat="1" ht="11.25" x14ac:dyDescent="0.2">
      <c r="A38" s="103"/>
      <c r="B38" s="127" t="s">
        <v>379</v>
      </c>
      <c r="C38" s="103"/>
      <c r="D38" s="581" t="s">
        <v>380</v>
      </c>
      <c r="E38" s="602"/>
      <c r="F38" s="106"/>
      <c r="G38" s="141"/>
      <c r="H38" s="603"/>
      <c r="I38" s="129"/>
      <c r="J38" s="103"/>
      <c r="K38" s="604">
        <f t="shared" ref="K38" si="1">SUM(H38)</f>
        <v>0</v>
      </c>
      <c r="L38" s="568"/>
    </row>
    <row r="39" spans="1:12" s="92" customFormat="1" ht="11.25" x14ac:dyDescent="0.2">
      <c r="A39" s="103"/>
      <c r="B39" s="127"/>
      <c r="C39" s="103"/>
      <c r="E39" s="94"/>
      <c r="F39" s="94"/>
      <c r="G39" s="135"/>
      <c r="H39" s="570"/>
      <c r="I39" s="129"/>
      <c r="J39" s="103"/>
      <c r="K39" s="567"/>
      <c r="L39" s="568"/>
    </row>
    <row r="40" spans="1:12" s="92" customFormat="1" ht="11.25" x14ac:dyDescent="0.2">
      <c r="A40" s="119"/>
      <c r="B40" s="121" t="s">
        <v>196</v>
      </c>
      <c r="C40" s="119"/>
      <c r="D40" s="120"/>
      <c r="E40" s="122"/>
      <c r="F40" s="122"/>
      <c r="G40" s="123"/>
      <c r="H40" s="120"/>
      <c r="I40" s="124"/>
      <c r="J40" s="119"/>
      <c r="K40" s="575"/>
      <c r="L40" s="576"/>
    </row>
    <row r="41" spans="1:12" s="92" customFormat="1" ht="11.25" x14ac:dyDescent="0.2">
      <c r="A41" s="103"/>
      <c r="B41" s="127"/>
      <c r="C41" s="103"/>
      <c r="E41" s="94"/>
      <c r="F41" s="94"/>
      <c r="G41" s="95"/>
      <c r="H41" s="566" t="s">
        <v>193</v>
      </c>
      <c r="I41" s="129"/>
      <c r="J41" s="103"/>
      <c r="K41" s="567"/>
      <c r="L41" s="568"/>
    </row>
    <row r="42" spans="1:12" s="92" customFormat="1" ht="11.25" x14ac:dyDescent="0.2">
      <c r="A42" s="103"/>
      <c r="B42" s="127"/>
      <c r="C42" s="103"/>
      <c r="E42" s="94"/>
      <c r="F42" s="94"/>
      <c r="G42" s="135"/>
      <c r="I42" s="129"/>
      <c r="J42" s="103"/>
      <c r="K42" s="567"/>
      <c r="L42" s="568"/>
    </row>
    <row r="43" spans="1:12" s="92" customFormat="1" ht="11.25" x14ac:dyDescent="0.2">
      <c r="A43" s="103"/>
      <c r="B43" s="130" t="s">
        <v>197</v>
      </c>
      <c r="C43" s="131"/>
      <c r="D43" s="579" t="s">
        <v>198</v>
      </c>
      <c r="E43" s="132"/>
      <c r="F43" s="580"/>
      <c r="G43" s="133"/>
      <c r="H43" s="579"/>
      <c r="I43" s="134"/>
      <c r="J43" s="131"/>
      <c r="K43" s="571">
        <f>SUM((H44))</f>
        <v>0</v>
      </c>
      <c r="L43" s="572"/>
    </row>
    <row r="44" spans="1:12" s="92" customFormat="1" ht="12.75" customHeight="1" x14ac:dyDescent="0.2">
      <c r="A44" s="103"/>
      <c r="B44" s="127"/>
      <c r="C44" s="103"/>
      <c r="D44" s="581" t="s">
        <v>199</v>
      </c>
      <c r="E44" s="582" t="s">
        <v>381</v>
      </c>
      <c r="F44" s="583">
        <v>0.01</v>
      </c>
      <c r="G44" s="569"/>
      <c r="H44" s="570">
        <f>(-$F44*$I$59)*1.1</f>
        <v>0</v>
      </c>
      <c r="I44" s="129"/>
      <c r="J44" s="103"/>
      <c r="K44" s="567"/>
      <c r="L44" s="568"/>
    </row>
    <row r="45" spans="1:12" s="92" customFormat="1" ht="11.25" x14ac:dyDescent="0.2">
      <c r="A45" s="103"/>
      <c r="B45" s="127"/>
      <c r="C45" s="103"/>
      <c r="D45" s="581"/>
      <c r="E45" s="584"/>
      <c r="F45" s="585"/>
      <c r="G45" s="586"/>
      <c r="H45" s="581"/>
      <c r="I45" s="129"/>
      <c r="J45" s="103"/>
      <c r="K45" s="567"/>
      <c r="L45" s="568"/>
    </row>
    <row r="46" spans="1:12" s="92" customFormat="1" ht="12.75" customHeight="1" x14ac:dyDescent="0.2">
      <c r="A46" s="103"/>
      <c r="B46" s="130" t="s">
        <v>200</v>
      </c>
      <c r="C46" s="131"/>
      <c r="D46" s="579" t="s">
        <v>201</v>
      </c>
      <c r="E46" s="132"/>
      <c r="F46" s="587"/>
      <c r="G46" s="133"/>
      <c r="H46" s="579"/>
      <c r="I46" s="134"/>
      <c r="J46" s="131"/>
      <c r="K46" s="571">
        <f>SUM((H47))</f>
        <v>0</v>
      </c>
      <c r="L46" s="572"/>
    </row>
    <row r="47" spans="1:12" s="92" customFormat="1" ht="11.25" x14ac:dyDescent="0.2">
      <c r="A47" s="103"/>
      <c r="B47" s="127"/>
      <c r="C47" s="103"/>
      <c r="D47" s="581" t="s">
        <v>202</v>
      </c>
      <c r="E47" s="582" t="s">
        <v>381</v>
      </c>
      <c r="F47" s="583">
        <v>0.01</v>
      </c>
      <c r="G47" s="569"/>
      <c r="H47" s="570">
        <f>-$F47*$I$59</f>
        <v>0</v>
      </c>
      <c r="I47" s="129"/>
      <c r="J47" s="103"/>
      <c r="K47" s="567"/>
      <c r="L47" s="568"/>
    </row>
    <row r="48" spans="1:12" s="117" customFormat="1" ht="11.25" x14ac:dyDescent="0.2">
      <c r="A48" s="136"/>
      <c r="B48" s="137"/>
      <c r="C48" s="136"/>
      <c r="D48" s="588"/>
      <c r="E48" s="589"/>
      <c r="F48" s="590"/>
      <c r="G48" s="591"/>
      <c r="H48" s="588"/>
      <c r="I48" s="140"/>
      <c r="J48" s="136"/>
      <c r="K48" s="577"/>
      <c r="L48" s="578"/>
    </row>
    <row r="49" spans="1:14" s="92" customFormat="1" ht="11.25" x14ac:dyDescent="0.2">
      <c r="A49" s="103"/>
      <c r="B49" s="130" t="s">
        <v>203</v>
      </c>
      <c r="C49" s="131"/>
      <c r="D49" s="579" t="s">
        <v>204</v>
      </c>
      <c r="E49" s="132"/>
      <c r="F49" s="587"/>
      <c r="G49" s="133"/>
      <c r="H49" s="579"/>
      <c r="I49" s="134"/>
      <c r="J49" s="131"/>
      <c r="K49" s="571">
        <f>SUM((H50:H52))</f>
        <v>0</v>
      </c>
      <c r="L49" s="572"/>
    </row>
    <row r="50" spans="1:14" s="92" customFormat="1" ht="11.25" x14ac:dyDescent="0.2">
      <c r="A50" s="103"/>
      <c r="B50" s="127"/>
      <c r="C50" s="103"/>
      <c r="D50" s="581" t="s">
        <v>205</v>
      </c>
      <c r="E50" s="582" t="s">
        <v>381</v>
      </c>
      <c r="F50" s="583">
        <v>0.98</v>
      </c>
      <c r="G50" s="569"/>
      <c r="H50" s="570">
        <f>-$F50*$I$59</f>
        <v>0</v>
      </c>
      <c r="I50" s="129"/>
      <c r="J50" s="103"/>
      <c r="K50" s="592"/>
      <c r="L50" s="568"/>
    </row>
    <row r="51" spans="1:14" s="92" customFormat="1" ht="11.25" x14ac:dyDescent="0.2">
      <c r="A51" s="103"/>
      <c r="B51" s="127"/>
      <c r="C51" s="103"/>
      <c r="D51" s="581" t="s">
        <v>382</v>
      </c>
      <c r="E51" s="582"/>
      <c r="F51" s="593"/>
      <c r="G51" s="569"/>
      <c r="H51" s="570">
        <f>(-1)*0</f>
        <v>0</v>
      </c>
      <c r="I51" s="129"/>
      <c r="J51" s="103"/>
      <c r="K51" s="592"/>
      <c r="L51" s="568"/>
    </row>
    <row r="52" spans="1:14" s="92" customFormat="1" ht="11.25" x14ac:dyDescent="0.2">
      <c r="A52" s="103"/>
      <c r="B52" s="127"/>
      <c r="C52" s="103"/>
      <c r="D52" s="581" t="s">
        <v>383</v>
      </c>
      <c r="E52" s="582"/>
      <c r="F52" s="593"/>
      <c r="G52" s="569"/>
      <c r="H52" s="570">
        <f>(-1)*0</f>
        <v>0</v>
      </c>
      <c r="I52" s="129"/>
      <c r="J52" s="103"/>
      <c r="K52" s="592"/>
      <c r="L52" s="568"/>
    </row>
    <row r="53" spans="1:14" s="117" customFormat="1" ht="11.25" x14ac:dyDescent="0.2">
      <c r="A53" s="136"/>
      <c r="B53" s="137"/>
      <c r="C53" s="136"/>
      <c r="D53" s="588"/>
      <c r="E53" s="589"/>
      <c r="F53" s="589"/>
      <c r="G53" s="591"/>
      <c r="H53" s="588"/>
      <c r="I53" s="140"/>
      <c r="J53" s="136"/>
      <c r="K53" s="577"/>
      <c r="L53" s="578"/>
    </row>
    <row r="54" spans="1:14" s="92" customFormat="1" ht="11.25" x14ac:dyDescent="0.2">
      <c r="A54" s="103"/>
      <c r="B54" s="130" t="s">
        <v>206</v>
      </c>
      <c r="C54" s="131"/>
      <c r="D54" s="579" t="s">
        <v>207</v>
      </c>
      <c r="E54" s="132"/>
      <c r="F54" s="580"/>
      <c r="G54" s="133"/>
      <c r="H54" s="579"/>
      <c r="I54" s="134"/>
      <c r="J54" s="131"/>
      <c r="K54" s="571">
        <f>SUM((H55))</f>
        <v>0</v>
      </c>
      <c r="L54" s="572"/>
    </row>
    <row r="55" spans="1:14" s="92" customFormat="1" ht="11.25" x14ac:dyDescent="0.2">
      <c r="A55" s="103"/>
      <c r="B55" s="127"/>
      <c r="C55" s="103"/>
      <c r="D55" s="594" t="s">
        <v>208</v>
      </c>
      <c r="E55" s="582" t="s">
        <v>384</v>
      </c>
      <c r="F55" s="595"/>
      <c r="G55" s="141"/>
      <c r="H55" s="570">
        <f>(-$F$44*$I$59)-$H$44</f>
        <v>0</v>
      </c>
      <c r="I55" s="129"/>
      <c r="J55" s="103"/>
      <c r="K55" s="592"/>
      <c r="L55" s="568"/>
      <c r="M55" s="596"/>
      <c r="N55" s="597"/>
    </row>
    <row r="56" spans="1:14" s="92" customFormat="1" ht="12" thickBot="1" x14ac:dyDescent="0.25">
      <c r="A56" s="103"/>
      <c r="B56" s="127"/>
      <c r="C56" s="103"/>
      <c r="D56" s="581"/>
      <c r="E56" s="584"/>
      <c r="F56" s="584"/>
      <c r="G56" s="586"/>
      <c r="H56" s="581"/>
      <c r="I56" s="129"/>
      <c r="J56" s="103"/>
      <c r="K56" s="567"/>
      <c r="L56" s="568"/>
    </row>
    <row r="57" spans="1:14" s="92" customFormat="1" ht="12" thickTop="1" x14ac:dyDescent="0.2">
      <c r="A57" s="103"/>
      <c r="B57" s="373"/>
      <c r="C57" s="374"/>
      <c r="D57" s="375" t="s">
        <v>194</v>
      </c>
      <c r="E57" s="376"/>
      <c r="F57" s="376"/>
      <c r="G57" s="377"/>
      <c r="H57" s="375"/>
      <c r="I57" s="378">
        <f>SUM(K18:K21)</f>
        <v>0</v>
      </c>
      <c r="K57" s="567"/>
      <c r="L57" s="568"/>
    </row>
    <row r="58" spans="1:14" s="92" customFormat="1" ht="12" thickBot="1" x14ac:dyDescent="0.25">
      <c r="A58" s="103"/>
      <c r="B58" s="142"/>
      <c r="C58" s="143"/>
      <c r="D58" s="144" t="s">
        <v>195</v>
      </c>
      <c r="E58" s="145"/>
      <c r="F58" s="145"/>
      <c r="G58" s="146"/>
      <c r="H58" s="144"/>
      <c r="I58" s="147">
        <f>SUM(K21:K40)</f>
        <v>0</v>
      </c>
      <c r="K58" s="567"/>
      <c r="L58" s="568"/>
    </row>
    <row r="59" spans="1:14" s="92" customFormat="1" ht="17.25" customHeight="1" thickTop="1" x14ac:dyDescent="0.2">
      <c r="A59" s="103"/>
      <c r="B59" s="142"/>
      <c r="C59" s="143"/>
      <c r="D59" s="144" t="s">
        <v>209</v>
      </c>
      <c r="E59" s="145"/>
      <c r="F59" s="145"/>
      <c r="G59" s="146"/>
      <c r="H59" s="144"/>
      <c r="I59" s="598">
        <f>SUM(I57:I58)</f>
        <v>0</v>
      </c>
      <c r="K59" s="567"/>
      <c r="L59" s="568"/>
    </row>
    <row r="60" spans="1:14" s="92" customFormat="1" ht="12" thickBot="1" x14ac:dyDescent="0.25">
      <c r="A60" s="103"/>
      <c r="B60" s="142"/>
      <c r="C60" s="143"/>
      <c r="D60" s="144" t="s">
        <v>210</v>
      </c>
      <c r="E60" s="145"/>
      <c r="F60" s="145"/>
      <c r="G60" s="146"/>
      <c r="H60" s="144"/>
      <c r="I60" s="148">
        <f>SUM(K41:K56)</f>
        <v>0</v>
      </c>
      <c r="K60" s="567"/>
      <c r="L60" s="568"/>
    </row>
    <row r="61" spans="1:14" s="98" customFormat="1" thickTop="1" thickBot="1" x14ac:dyDescent="0.25">
      <c r="A61" s="379"/>
      <c r="B61" s="381"/>
      <c r="C61" s="380"/>
      <c r="D61" s="380"/>
      <c r="E61" s="382"/>
      <c r="F61" s="383" t="s">
        <v>211</v>
      </c>
      <c r="G61" s="384"/>
      <c r="H61" s="380"/>
      <c r="I61" s="385"/>
      <c r="J61" s="380"/>
      <c r="K61" s="599">
        <f>I59+I60</f>
        <v>0</v>
      </c>
      <c r="L61" s="600"/>
      <c r="N61" s="98" t="str">
        <f>IF(K61&gt;0,"Expected FY Deficit (To resolve current cash surplus issue)",IF(K61&lt;0,"Expected FY Surplus (To recover current cash deficit issue)","Budgeted to recover expenses"))</f>
        <v>Budgeted to recover expenses</v>
      </c>
    </row>
    <row r="62" spans="1:14" s="117" customFormat="1" ht="12" thickTop="1" x14ac:dyDescent="0.2">
      <c r="B62" s="149"/>
      <c r="E62" s="138"/>
      <c r="F62" s="138"/>
      <c r="G62" s="150"/>
      <c r="I62" s="151"/>
      <c r="K62" s="151"/>
    </row>
    <row r="63" spans="1:14" s="92" customFormat="1" ht="11.25" x14ac:dyDescent="0.2">
      <c r="B63" s="93"/>
      <c r="E63" s="94"/>
      <c r="F63" s="94"/>
      <c r="G63" s="95"/>
      <c r="I63" s="96"/>
      <c r="K63" s="96"/>
    </row>
    <row r="64" spans="1:14" s="92" customFormat="1" ht="11.25" x14ac:dyDescent="0.2">
      <c r="C64" s="152"/>
      <c r="D64" s="153"/>
      <c r="E64" s="153"/>
      <c r="F64" s="153"/>
      <c r="G64" s="154"/>
      <c r="H64" s="155"/>
      <c r="I64" s="153"/>
      <c r="J64" s="156"/>
      <c r="L64" s="96"/>
    </row>
    <row r="65" spans="3:12" s="92" customFormat="1" ht="11.25" x14ac:dyDescent="0.2">
      <c r="C65" s="152"/>
      <c r="D65" s="153"/>
      <c r="E65" s="157"/>
      <c r="F65" s="157"/>
      <c r="G65" s="154"/>
      <c r="H65" s="155"/>
      <c r="I65" s="153"/>
      <c r="J65" s="156"/>
      <c r="L65" s="96"/>
    </row>
    <row r="66" spans="3:12" s="92" customFormat="1" ht="11.25" x14ac:dyDescent="0.2">
      <c r="C66" s="152"/>
      <c r="D66" s="153"/>
      <c r="E66" s="158"/>
      <c r="F66" s="159"/>
      <c r="G66" s="154"/>
      <c r="H66" s="155"/>
      <c r="I66" s="153"/>
      <c r="J66" s="156"/>
      <c r="L66" s="96"/>
    </row>
    <row r="67" spans="3:12" s="92" customFormat="1" ht="11.25" x14ac:dyDescent="0.2">
      <c r="C67" s="152"/>
      <c r="D67" s="153"/>
      <c r="E67" s="158"/>
      <c r="F67" s="160"/>
      <c r="G67" s="154"/>
      <c r="H67" s="155"/>
      <c r="I67" s="153"/>
      <c r="J67" s="156"/>
      <c r="L67" s="96"/>
    </row>
  </sheetData>
  <mergeCells count="3">
    <mergeCell ref="J14:L14"/>
    <mergeCell ref="D15:G15"/>
    <mergeCell ref="J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zoomScale="70" zoomScaleNormal="70" zoomScalePageLayoutView="80" workbookViewId="0">
      <selection activeCell="A20" sqref="A20"/>
    </sheetView>
  </sheetViews>
  <sheetFormatPr defaultColWidth="58.42578125" defaultRowHeight="15" x14ac:dyDescent="0.25"/>
  <cols>
    <col min="1" max="1" width="29.28515625" style="218" customWidth="1"/>
    <col min="2" max="2" width="37" style="218" bestFit="1" customWidth="1"/>
    <col min="3" max="3" width="27.140625" style="218" bestFit="1" customWidth="1"/>
    <col min="4" max="4" width="34.28515625" style="218" customWidth="1"/>
    <col min="5" max="5" width="43" style="218" customWidth="1"/>
    <col min="6" max="6" width="20.85546875" style="218" customWidth="1"/>
    <col min="7" max="7" width="12.28515625" style="218" bestFit="1" customWidth="1"/>
    <col min="8" max="8" width="22.140625" style="218" bestFit="1" customWidth="1"/>
    <col min="9" max="9" width="16.42578125" style="218" bestFit="1" customWidth="1"/>
    <col min="10" max="10" width="19.85546875" style="218" bestFit="1" customWidth="1"/>
    <col min="11" max="11" width="19.7109375" style="218" bestFit="1" customWidth="1"/>
    <col min="12" max="12" width="38.5703125" style="218" customWidth="1"/>
    <col min="13" max="13" width="69.42578125" style="218" customWidth="1"/>
    <col min="14" max="14" width="11.28515625" style="218" customWidth="1"/>
    <col min="15" max="15" width="21" style="218" customWidth="1"/>
    <col min="16" max="18" width="12" style="218" customWidth="1"/>
    <col min="19" max="19" width="15.140625" style="218" customWidth="1"/>
    <col min="20" max="25" width="12" style="218" customWidth="1"/>
    <col min="26" max="26" width="23.7109375" style="218" customWidth="1"/>
    <col min="27" max="27" width="22.5703125" style="218" customWidth="1"/>
    <col min="28" max="16384" width="58.42578125" style="218"/>
  </cols>
  <sheetData>
    <row r="1" spans="1:26" s="13" customFormat="1" ht="15" customHeight="1" thickBot="1" x14ac:dyDescent="0.25">
      <c r="J1" s="161" t="str">
        <f>INSTRUCTIONS!$C$15</f>
        <v xml:space="preserve">VUMC Office of Research </v>
      </c>
      <c r="M1" s="224" t="s">
        <v>68</v>
      </c>
      <c r="N1" s="658" t="s">
        <v>69</v>
      </c>
      <c r="O1" s="659"/>
      <c r="P1" s="659"/>
      <c r="Q1" s="662" t="s">
        <v>70</v>
      </c>
      <c r="R1" s="662"/>
      <c r="S1" s="663"/>
    </row>
    <row r="2" spans="1:26" s="15" customFormat="1" ht="13.5" thickBot="1" x14ac:dyDescent="0.25">
      <c r="B2" s="666" t="s">
        <v>230</v>
      </c>
      <c r="C2" s="667"/>
      <c r="D2" s="667"/>
      <c r="E2" s="667"/>
      <c r="F2" s="667"/>
      <c r="G2" s="668"/>
      <c r="J2" s="161" t="str">
        <f>INSTRUCTIONS!$C$16</f>
        <v>Revised July 22, 2019</v>
      </c>
      <c r="M2" s="223"/>
      <c r="N2" s="660"/>
      <c r="O2" s="661"/>
      <c r="P2" s="661"/>
      <c r="Q2" s="664" t="s">
        <v>71</v>
      </c>
      <c r="R2" s="664"/>
      <c r="S2" s="665"/>
    </row>
    <row r="3" spans="1:26" s="15" customFormat="1" ht="12.75" x14ac:dyDescent="0.2">
      <c r="B3" s="669"/>
      <c r="C3" s="670"/>
      <c r="D3" s="670"/>
      <c r="E3" s="670"/>
      <c r="F3" s="670"/>
      <c r="G3" s="671"/>
    </row>
    <row r="4" spans="1:26" s="15" customFormat="1" ht="35.25" customHeight="1" thickBot="1" x14ac:dyDescent="0.25">
      <c r="B4" s="672"/>
      <c r="C4" s="673"/>
      <c r="D4" s="673"/>
      <c r="E4" s="673"/>
      <c r="F4" s="673"/>
      <c r="G4" s="674"/>
    </row>
    <row r="5" spans="1:26" s="13" customFormat="1" thickBot="1" x14ac:dyDescent="0.25"/>
    <row r="6" spans="1:26" s="169" customFormat="1" ht="25.5" customHeight="1" thickBot="1" x14ac:dyDescent="0.3">
      <c r="A6" s="162" t="s">
        <v>212</v>
      </c>
      <c r="B6" s="163"/>
      <c r="C6" s="163"/>
      <c r="D6" s="164" t="s">
        <v>213</v>
      </c>
      <c r="E6" s="165" t="s">
        <v>214</v>
      </c>
      <c r="F6" s="163"/>
      <c r="G6" s="163"/>
      <c r="H6" s="163"/>
      <c r="I6" s="163"/>
      <c r="J6" s="163"/>
      <c r="K6" s="163"/>
      <c r="L6" s="163"/>
      <c r="M6" s="166"/>
      <c r="N6" s="167"/>
      <c r="O6" s="168" t="s">
        <v>215</v>
      </c>
      <c r="P6" s="163"/>
      <c r="Q6" s="163"/>
      <c r="R6" s="163"/>
      <c r="S6" s="163"/>
      <c r="T6" s="163"/>
      <c r="U6" s="163"/>
      <c r="V6" s="163"/>
      <c r="W6" s="163"/>
      <c r="X6" s="163"/>
      <c r="Y6" s="163"/>
      <c r="Z6" s="166"/>
    </row>
    <row r="7" spans="1:26" s="169" customFormat="1" ht="30.75" thickBot="1" x14ac:dyDescent="0.3">
      <c r="A7" s="170" t="s">
        <v>216</v>
      </c>
      <c r="B7" s="171" t="s">
        <v>217</v>
      </c>
      <c r="C7" s="172" t="s">
        <v>218</v>
      </c>
      <c r="D7" s="171" t="s">
        <v>219</v>
      </c>
      <c r="E7" s="171" t="s">
        <v>220</v>
      </c>
      <c r="F7" s="171" t="s">
        <v>221</v>
      </c>
      <c r="G7" s="171" t="s">
        <v>222</v>
      </c>
      <c r="H7" s="171" t="s">
        <v>223</v>
      </c>
      <c r="I7" s="171" t="s">
        <v>224</v>
      </c>
      <c r="J7" s="172" t="s">
        <v>225</v>
      </c>
      <c r="K7" s="172" t="s">
        <v>226</v>
      </c>
      <c r="L7" s="171" t="s">
        <v>66</v>
      </c>
      <c r="M7" s="173" t="s">
        <v>132</v>
      </c>
      <c r="N7" s="167"/>
      <c r="O7" s="174" t="s">
        <v>55</v>
      </c>
      <c r="P7" s="175" t="s">
        <v>152</v>
      </c>
      <c r="Q7" s="175" t="s">
        <v>153</v>
      </c>
      <c r="R7" s="227" t="s">
        <v>154</v>
      </c>
      <c r="S7" s="227" t="s">
        <v>155</v>
      </c>
      <c r="T7" s="176" t="s">
        <v>156</v>
      </c>
      <c r="U7" s="175" t="s">
        <v>157</v>
      </c>
      <c r="V7" s="175" t="s">
        <v>158</v>
      </c>
      <c r="W7" s="175" t="s">
        <v>159</v>
      </c>
      <c r="X7" s="175" t="s">
        <v>227</v>
      </c>
      <c r="Y7" s="175" t="s">
        <v>228</v>
      </c>
      <c r="Z7" s="177" t="s">
        <v>7</v>
      </c>
    </row>
    <row r="8" spans="1:26" s="169" customFormat="1" ht="15.75" customHeight="1" thickBot="1" x14ac:dyDescent="0.3">
      <c r="A8" s="178"/>
      <c r="B8" s="179"/>
      <c r="C8" s="180"/>
      <c r="D8" s="180"/>
      <c r="E8" s="179"/>
      <c r="F8" s="179"/>
      <c r="G8" s="179"/>
      <c r="H8" s="179"/>
      <c r="I8" s="179"/>
      <c r="J8" s="180"/>
      <c r="K8" s="180"/>
      <c r="L8" s="180"/>
      <c r="M8" s="181"/>
      <c r="N8" s="182"/>
      <c r="O8" s="183"/>
      <c r="P8" s="184"/>
      <c r="Q8" s="184"/>
      <c r="R8" s="228"/>
      <c r="S8" s="228"/>
      <c r="T8" s="185"/>
      <c r="U8" s="184"/>
      <c r="V8" s="184"/>
      <c r="W8" s="184"/>
      <c r="X8" s="182"/>
      <c r="Y8" s="182"/>
      <c r="Z8" s="186"/>
    </row>
    <row r="9" spans="1:26" s="169" customFormat="1" ht="26.25" customHeight="1" x14ac:dyDescent="0.25">
      <c r="A9" s="187">
        <v>1</v>
      </c>
      <c r="B9" s="225"/>
      <c r="C9" s="188"/>
      <c r="D9" s="188"/>
      <c r="E9" s="188"/>
      <c r="F9" s="189"/>
      <c r="G9" s="190"/>
      <c r="H9" s="221">
        <f>G9*12</f>
        <v>0</v>
      </c>
      <c r="I9" s="220"/>
      <c r="J9" s="220"/>
      <c r="K9" s="220"/>
      <c r="L9" s="222" t="e">
        <f>F9/H9</f>
        <v>#DIV/0!</v>
      </c>
      <c r="M9" s="191"/>
      <c r="N9" s="167"/>
      <c r="O9" s="174" t="s">
        <v>67</v>
      </c>
      <c r="P9" s="192" t="e">
        <f t="shared" ref="P9:W9" si="0">$L9*P10</f>
        <v>#DIV/0!</v>
      </c>
      <c r="Q9" s="192" t="e">
        <f t="shared" si="0"/>
        <v>#DIV/0!</v>
      </c>
      <c r="R9" s="229" t="e">
        <f t="shared" si="0"/>
        <v>#DIV/0!</v>
      </c>
      <c r="S9" s="229" t="e">
        <f t="shared" si="0"/>
        <v>#DIV/0!</v>
      </c>
      <c r="T9" s="193" t="e">
        <f t="shared" si="0"/>
        <v>#DIV/0!</v>
      </c>
      <c r="U9" s="192" t="e">
        <f t="shared" si="0"/>
        <v>#DIV/0!</v>
      </c>
      <c r="V9" s="192" t="e">
        <f t="shared" si="0"/>
        <v>#DIV/0!</v>
      </c>
      <c r="W9" s="192" t="e">
        <f t="shared" si="0"/>
        <v>#DIV/0!</v>
      </c>
      <c r="X9" s="192"/>
      <c r="Y9" s="192"/>
      <c r="Z9" s="194" t="e">
        <f>SUM(P9:Y9)</f>
        <v>#DIV/0!</v>
      </c>
    </row>
    <row r="10" spans="1:26" s="169" customFormat="1" ht="27" customHeight="1" thickBot="1" x14ac:dyDescent="0.3">
      <c r="A10" s="195"/>
      <c r="B10" s="196"/>
      <c r="C10" s="197"/>
      <c r="D10" s="198"/>
      <c r="E10" s="199"/>
      <c r="F10" s="199"/>
      <c r="G10" s="199"/>
      <c r="H10" s="199"/>
      <c r="I10" s="199"/>
      <c r="J10" s="199"/>
      <c r="K10" s="199"/>
      <c r="L10" s="199"/>
      <c r="M10" s="199"/>
      <c r="N10" s="199"/>
      <c r="O10" s="219" t="s">
        <v>40</v>
      </c>
      <c r="P10" s="200">
        <v>12</v>
      </c>
      <c r="Q10" s="200">
        <v>12</v>
      </c>
      <c r="R10" s="230">
        <v>12</v>
      </c>
      <c r="S10" s="230">
        <v>12</v>
      </c>
      <c r="T10" s="201">
        <v>12</v>
      </c>
      <c r="U10" s="200">
        <v>12</v>
      </c>
      <c r="V10" s="200">
        <v>12</v>
      </c>
      <c r="W10" s="200">
        <v>12</v>
      </c>
      <c r="X10" s="200"/>
      <c r="Y10" s="200"/>
      <c r="Z10" s="202">
        <f>SUM(P10:Y10)</f>
        <v>96</v>
      </c>
    </row>
    <row r="11" spans="1:26" s="169" customFormat="1" ht="15.75" customHeight="1" thickBot="1" x14ac:dyDescent="0.3">
      <c r="A11" s="203"/>
      <c r="B11" s="204"/>
      <c r="C11" s="205"/>
      <c r="D11" s="206"/>
      <c r="E11" s="182"/>
      <c r="F11" s="182"/>
      <c r="G11" s="182"/>
      <c r="H11" s="182"/>
      <c r="I11" s="182"/>
      <c r="J11" s="182"/>
      <c r="K11" s="182"/>
      <c r="L11" s="182"/>
      <c r="M11" s="182"/>
      <c r="N11" s="182"/>
      <c r="O11" s="182"/>
      <c r="P11" s="182"/>
      <c r="Q11" s="182"/>
      <c r="R11" s="231"/>
      <c r="S11" s="231"/>
      <c r="T11" s="226"/>
      <c r="U11" s="182"/>
      <c r="V11" s="182"/>
      <c r="W11" s="182"/>
      <c r="X11" s="182"/>
      <c r="Y11" s="182"/>
      <c r="Z11" s="207"/>
    </row>
    <row r="12" spans="1:26" s="169" customFormat="1" ht="66.75" customHeight="1" x14ac:dyDescent="0.25">
      <c r="A12" s="187">
        <v>2</v>
      </c>
      <c r="B12" s="225"/>
      <c r="C12" s="188"/>
      <c r="D12" s="188"/>
      <c r="E12" s="188"/>
      <c r="F12" s="189"/>
      <c r="G12" s="190"/>
      <c r="H12" s="221">
        <f>G12*12</f>
        <v>0</v>
      </c>
      <c r="I12" s="220"/>
      <c r="J12" s="220"/>
      <c r="K12" s="220"/>
      <c r="L12" s="222" t="e">
        <f>F12/H12</f>
        <v>#DIV/0!</v>
      </c>
      <c r="M12" s="208"/>
      <c r="N12" s="167"/>
      <c r="O12" s="174" t="s">
        <v>67</v>
      </c>
      <c r="P12" s="192" t="e">
        <f t="shared" ref="P12:T12" si="1">$L12*P13</f>
        <v>#DIV/0!</v>
      </c>
      <c r="Q12" s="192" t="e">
        <f t="shared" si="1"/>
        <v>#DIV/0!</v>
      </c>
      <c r="R12" s="229" t="e">
        <f t="shared" si="1"/>
        <v>#DIV/0!</v>
      </c>
      <c r="S12" s="229" t="e">
        <f t="shared" si="1"/>
        <v>#DIV/0!</v>
      </c>
      <c r="T12" s="193" t="e">
        <f t="shared" si="1"/>
        <v>#DIV/0!</v>
      </c>
      <c r="U12" s="192"/>
      <c r="V12" s="192"/>
      <c r="W12" s="192"/>
      <c r="X12" s="192"/>
      <c r="Y12" s="192"/>
      <c r="Z12" s="194" t="e">
        <f>SUM(P12:Y12)</f>
        <v>#DIV/0!</v>
      </c>
    </row>
    <row r="13" spans="1:26" s="169" customFormat="1" ht="15.75" thickBot="1" x14ac:dyDescent="0.3">
      <c r="A13" s="195"/>
      <c r="B13" s="196"/>
      <c r="C13" s="197"/>
      <c r="D13" s="198"/>
      <c r="E13" s="199"/>
      <c r="F13" s="199"/>
      <c r="G13" s="199"/>
      <c r="H13" s="199"/>
      <c r="I13" s="199"/>
      <c r="J13" s="199"/>
      <c r="K13" s="199"/>
      <c r="L13" s="199"/>
      <c r="M13" s="199"/>
      <c r="N13" s="199"/>
      <c r="O13" s="219" t="s">
        <v>40</v>
      </c>
      <c r="P13" s="200">
        <v>12</v>
      </c>
      <c r="Q13" s="200">
        <v>12</v>
      </c>
      <c r="R13" s="230">
        <v>12</v>
      </c>
      <c r="S13" s="230">
        <v>12</v>
      </c>
      <c r="T13" s="201">
        <v>12</v>
      </c>
      <c r="U13" s="200"/>
      <c r="V13" s="200"/>
      <c r="W13" s="200"/>
      <c r="X13" s="200"/>
      <c r="Y13" s="200"/>
      <c r="Z13" s="202">
        <f>SUM(P13:Y13)</f>
        <v>60</v>
      </c>
    </row>
    <row r="14" spans="1:26" s="169" customFormat="1" ht="15.75" customHeight="1" thickBot="1" x14ac:dyDescent="0.3">
      <c r="A14" s="203"/>
      <c r="B14" s="204"/>
      <c r="C14" s="205"/>
      <c r="D14" s="206"/>
      <c r="E14" s="182"/>
      <c r="F14" s="182"/>
      <c r="G14" s="182"/>
      <c r="H14" s="182"/>
      <c r="I14" s="182"/>
      <c r="J14" s="182"/>
      <c r="K14" s="182"/>
      <c r="L14" s="182"/>
      <c r="M14" s="182"/>
      <c r="N14" s="182"/>
      <c r="O14" s="182"/>
      <c r="P14" s="182"/>
      <c r="Q14" s="182"/>
      <c r="R14" s="231"/>
      <c r="S14" s="231"/>
      <c r="T14" s="226"/>
      <c r="U14" s="182"/>
      <c r="V14" s="182"/>
      <c r="W14" s="182"/>
      <c r="X14" s="182"/>
      <c r="Y14" s="182"/>
      <c r="Z14" s="207"/>
    </row>
    <row r="15" spans="1:26" s="169" customFormat="1" ht="27.75" customHeight="1" x14ac:dyDescent="0.25">
      <c r="A15" s="187">
        <v>3</v>
      </c>
      <c r="B15" s="225"/>
      <c r="C15" s="188"/>
      <c r="D15" s="188"/>
      <c r="E15" s="188"/>
      <c r="F15" s="189"/>
      <c r="G15" s="190"/>
      <c r="H15" s="221">
        <f>G15*12</f>
        <v>0</v>
      </c>
      <c r="I15" s="220"/>
      <c r="J15" s="220"/>
      <c r="K15" s="220"/>
      <c r="L15" s="222" t="e">
        <f>F15/H15</f>
        <v>#DIV/0!</v>
      </c>
      <c r="M15" s="209"/>
      <c r="N15" s="167"/>
      <c r="O15" s="174" t="s">
        <v>67</v>
      </c>
      <c r="P15" s="192" t="e">
        <f t="shared" ref="P15:S15" si="2">$L15*P16</f>
        <v>#DIV/0!</v>
      </c>
      <c r="Q15" s="192" t="e">
        <f t="shared" si="2"/>
        <v>#DIV/0!</v>
      </c>
      <c r="R15" s="229" t="e">
        <f t="shared" si="2"/>
        <v>#DIV/0!</v>
      </c>
      <c r="S15" s="229" t="e">
        <f t="shared" si="2"/>
        <v>#DIV/0!</v>
      </c>
      <c r="T15" s="193"/>
      <c r="U15" s="192"/>
      <c r="V15" s="192"/>
      <c r="W15" s="192"/>
      <c r="X15" s="192"/>
      <c r="Y15" s="192"/>
      <c r="Z15" s="194" t="e">
        <f>SUM(P15:Y15)</f>
        <v>#DIV/0!</v>
      </c>
    </row>
    <row r="16" spans="1:26" s="169" customFormat="1" ht="15.75" thickBot="1" x14ac:dyDescent="0.3">
      <c r="A16" s="195"/>
      <c r="B16" s="196"/>
      <c r="C16" s="197"/>
      <c r="D16" s="198"/>
      <c r="E16" s="199"/>
      <c r="F16" s="199"/>
      <c r="G16" s="199"/>
      <c r="H16" s="199"/>
      <c r="I16" s="199"/>
      <c r="J16" s="199"/>
      <c r="K16" s="199"/>
      <c r="L16" s="199"/>
      <c r="M16" s="199"/>
      <c r="N16" s="199"/>
      <c r="O16" s="219" t="s">
        <v>40</v>
      </c>
      <c r="P16" s="200">
        <v>12</v>
      </c>
      <c r="Q16" s="200">
        <v>12</v>
      </c>
      <c r="R16" s="230">
        <v>12</v>
      </c>
      <c r="S16" s="230">
        <v>6</v>
      </c>
      <c r="T16" s="201"/>
      <c r="U16" s="200"/>
      <c r="V16" s="200"/>
      <c r="W16" s="200"/>
      <c r="X16" s="200"/>
      <c r="Y16" s="200"/>
      <c r="Z16" s="202">
        <f>SUM(P16:Y16)</f>
        <v>42</v>
      </c>
    </row>
    <row r="17" spans="1:26" s="169" customFormat="1" ht="6" customHeight="1" thickBot="1" x14ac:dyDescent="0.3">
      <c r="A17" s="949"/>
      <c r="B17" s="950"/>
      <c r="C17" s="951"/>
      <c r="D17" s="952"/>
      <c r="E17" s="953"/>
      <c r="F17" s="953"/>
      <c r="G17" s="953"/>
      <c r="H17" s="953"/>
      <c r="I17" s="953"/>
      <c r="J17" s="953"/>
      <c r="K17" s="953"/>
      <c r="L17" s="953"/>
      <c r="M17" s="953"/>
      <c r="N17" s="953"/>
      <c r="O17" s="953"/>
      <c r="P17" s="953"/>
      <c r="Q17" s="953"/>
      <c r="R17" s="953"/>
      <c r="S17" s="953"/>
      <c r="T17" s="953"/>
      <c r="U17" s="953"/>
      <c r="V17" s="953"/>
      <c r="W17" s="953"/>
      <c r="X17" s="953"/>
      <c r="Y17" s="953"/>
      <c r="Z17" s="954"/>
    </row>
    <row r="18" spans="1:26" s="169" customFormat="1" ht="15.75" thickBot="1" x14ac:dyDescent="0.3">
      <c r="A18" s="203"/>
      <c r="B18" s="204"/>
      <c r="C18" s="205"/>
      <c r="D18" s="206"/>
      <c r="E18" s="182"/>
      <c r="F18" s="182"/>
      <c r="G18" s="182"/>
      <c r="H18" s="182"/>
      <c r="I18" s="182"/>
      <c r="J18" s="182"/>
      <c r="K18" s="182"/>
      <c r="L18" s="182"/>
      <c r="M18" s="182"/>
      <c r="N18" s="182"/>
      <c r="O18" s="182"/>
      <c r="P18" s="175" t="s">
        <v>152</v>
      </c>
      <c r="Q18" s="175" t="s">
        <v>153</v>
      </c>
      <c r="R18" s="227" t="s">
        <v>154</v>
      </c>
      <c r="S18" s="227" t="s">
        <v>155</v>
      </c>
      <c r="T18" s="176" t="s">
        <v>156</v>
      </c>
      <c r="U18" s="175" t="s">
        <v>157</v>
      </c>
      <c r="V18" s="175" t="s">
        <v>158</v>
      </c>
      <c r="W18" s="175" t="s">
        <v>159</v>
      </c>
      <c r="X18" s="175" t="s">
        <v>227</v>
      </c>
      <c r="Y18" s="175" t="s">
        <v>228</v>
      </c>
      <c r="Z18" s="207"/>
    </row>
    <row r="19" spans="1:26" s="169" customFormat="1" ht="15.75" thickBot="1" x14ac:dyDescent="0.3">
      <c r="A19" s="210"/>
      <c r="B19" s="211"/>
      <c r="C19" s="211"/>
      <c r="D19" s="211"/>
      <c r="E19" s="212"/>
      <c r="F19" s="212"/>
      <c r="G19" s="212"/>
      <c r="H19" s="212"/>
      <c r="I19" s="212"/>
      <c r="J19" s="212"/>
      <c r="K19" s="212"/>
      <c r="L19" s="213"/>
      <c r="M19" s="214"/>
      <c r="N19" s="212"/>
      <c r="O19" s="215" t="s">
        <v>229</v>
      </c>
      <c r="P19" s="212"/>
      <c r="Q19" s="215"/>
      <c r="R19" s="216"/>
      <c r="S19" s="216"/>
      <c r="T19" s="216" t="e">
        <f>SUM(T9,T12,T15)</f>
        <v>#DIV/0!</v>
      </c>
      <c r="U19" s="212"/>
      <c r="V19" s="212"/>
      <c r="W19" s="212"/>
      <c r="X19" s="212"/>
      <c r="Y19" s="212"/>
      <c r="Z19" s="217"/>
    </row>
    <row r="28" spans="1:26" x14ac:dyDescent="0.25">
      <c r="K28" s="13"/>
      <c r="L28" s="13"/>
    </row>
    <row r="29" spans="1:26" x14ac:dyDescent="0.25">
      <c r="K29" s="15"/>
      <c r="L29" s="15"/>
    </row>
  </sheetData>
  <mergeCells count="4">
    <mergeCell ref="N1:P2"/>
    <mergeCell ref="Q1:S1"/>
    <mergeCell ref="Q2:S2"/>
    <mergeCell ref="B2:G4"/>
  </mergeCells>
  <conditionalFormatting sqref="F9">
    <cfRule type="containsText" dxfId="82" priority="33" operator="containsText" text="Match">
      <formula>NOT(ISERROR(SEARCH("Match",F9)))</formula>
    </cfRule>
    <cfRule type="containsText" dxfId="81" priority="34" operator="containsText" text="pending">
      <formula>NOT(ISERROR(SEARCH("pending",F9)))</formula>
    </cfRule>
    <cfRule type="containsText" dxfId="80" priority="35" operator="containsText" text="RESOLVE">
      <formula>NOT(ISERROR(SEARCH("RESOLVE",F9)))</formula>
    </cfRule>
    <cfRule type="containsText" dxfId="79" priority="36" operator="containsText" text="MATCH">
      <formula>NOT(ISERROR(SEARCH("MATCH",F9)))</formula>
    </cfRule>
  </conditionalFormatting>
  <conditionalFormatting sqref="G9">
    <cfRule type="containsText" dxfId="78" priority="29" operator="containsText" text="Match">
      <formula>NOT(ISERROR(SEARCH("Match",G9)))</formula>
    </cfRule>
    <cfRule type="containsText" dxfId="77" priority="30" operator="containsText" text="pending">
      <formula>NOT(ISERROR(SEARCH("pending",G9)))</formula>
    </cfRule>
    <cfRule type="containsText" dxfId="76" priority="31" operator="containsText" text="RESOLVE">
      <formula>NOT(ISERROR(SEARCH("RESOLVE",G9)))</formula>
    </cfRule>
    <cfRule type="containsText" dxfId="75" priority="32" operator="containsText" text="MATCH">
      <formula>NOT(ISERROR(SEARCH("MATCH",G9)))</formula>
    </cfRule>
  </conditionalFormatting>
  <conditionalFormatting sqref="H9">
    <cfRule type="containsText" dxfId="74" priority="25" operator="containsText" text="Match">
      <formula>NOT(ISERROR(SEARCH("Match",H9)))</formula>
    </cfRule>
    <cfRule type="containsText" dxfId="73" priority="26" operator="containsText" text="pending">
      <formula>NOT(ISERROR(SEARCH("pending",H9)))</formula>
    </cfRule>
    <cfRule type="containsText" dxfId="72" priority="27" operator="containsText" text="RESOLVE">
      <formula>NOT(ISERROR(SEARCH("RESOLVE",H9)))</formula>
    </cfRule>
    <cfRule type="containsText" dxfId="71" priority="28" operator="containsText" text="MATCH">
      <formula>NOT(ISERROR(SEARCH("MATCH",H9)))</formula>
    </cfRule>
  </conditionalFormatting>
  <conditionalFormatting sqref="F12">
    <cfRule type="containsText" dxfId="70" priority="21" operator="containsText" text="Match">
      <formula>NOT(ISERROR(SEARCH("Match",F12)))</formula>
    </cfRule>
    <cfRule type="containsText" dxfId="69" priority="22" operator="containsText" text="pending">
      <formula>NOT(ISERROR(SEARCH("pending",F12)))</formula>
    </cfRule>
    <cfRule type="containsText" dxfId="68" priority="23" operator="containsText" text="RESOLVE">
      <formula>NOT(ISERROR(SEARCH("RESOLVE",F12)))</formula>
    </cfRule>
    <cfRule type="containsText" dxfId="67" priority="24" operator="containsText" text="MATCH">
      <formula>NOT(ISERROR(SEARCH("MATCH",F12)))</formula>
    </cfRule>
  </conditionalFormatting>
  <conditionalFormatting sqref="G12">
    <cfRule type="containsText" dxfId="66" priority="17" operator="containsText" text="Match">
      <formula>NOT(ISERROR(SEARCH("Match",G12)))</formula>
    </cfRule>
    <cfRule type="containsText" dxfId="65" priority="18" operator="containsText" text="pending">
      <formula>NOT(ISERROR(SEARCH("pending",G12)))</formula>
    </cfRule>
    <cfRule type="containsText" dxfId="64" priority="19" operator="containsText" text="RESOLVE">
      <formula>NOT(ISERROR(SEARCH("RESOLVE",G12)))</formula>
    </cfRule>
    <cfRule type="containsText" dxfId="63" priority="20" operator="containsText" text="MATCH">
      <formula>NOT(ISERROR(SEARCH("MATCH",G12)))</formula>
    </cfRule>
  </conditionalFormatting>
  <conditionalFormatting sqref="H12">
    <cfRule type="containsText" dxfId="62" priority="13" operator="containsText" text="Match">
      <formula>NOT(ISERROR(SEARCH("Match",H12)))</formula>
    </cfRule>
    <cfRule type="containsText" dxfId="61" priority="14" operator="containsText" text="pending">
      <formula>NOT(ISERROR(SEARCH("pending",H12)))</formula>
    </cfRule>
    <cfRule type="containsText" dxfId="60" priority="15" operator="containsText" text="RESOLVE">
      <formula>NOT(ISERROR(SEARCH("RESOLVE",H12)))</formula>
    </cfRule>
    <cfRule type="containsText" dxfId="59" priority="16" operator="containsText" text="MATCH">
      <formula>NOT(ISERROR(SEARCH("MATCH",H12)))</formula>
    </cfRule>
  </conditionalFormatting>
  <conditionalFormatting sqref="F15">
    <cfRule type="containsText" dxfId="58" priority="9" operator="containsText" text="Match">
      <formula>NOT(ISERROR(SEARCH("Match",F15)))</formula>
    </cfRule>
    <cfRule type="containsText" dxfId="57" priority="10" operator="containsText" text="pending">
      <formula>NOT(ISERROR(SEARCH("pending",F15)))</formula>
    </cfRule>
    <cfRule type="containsText" dxfId="56" priority="11" operator="containsText" text="RESOLVE">
      <formula>NOT(ISERROR(SEARCH("RESOLVE",F15)))</formula>
    </cfRule>
    <cfRule type="containsText" dxfId="55" priority="12" operator="containsText" text="MATCH">
      <formula>NOT(ISERROR(SEARCH("MATCH",F15)))</formula>
    </cfRule>
  </conditionalFormatting>
  <conditionalFormatting sqref="G15">
    <cfRule type="containsText" dxfId="54" priority="5" operator="containsText" text="Match">
      <formula>NOT(ISERROR(SEARCH("Match",G15)))</formula>
    </cfRule>
    <cfRule type="containsText" dxfId="53" priority="6" operator="containsText" text="pending">
      <formula>NOT(ISERROR(SEARCH("pending",G15)))</formula>
    </cfRule>
    <cfRule type="containsText" dxfId="52" priority="7" operator="containsText" text="RESOLVE">
      <formula>NOT(ISERROR(SEARCH("RESOLVE",G15)))</formula>
    </cfRule>
    <cfRule type="containsText" dxfId="51" priority="8" operator="containsText" text="MATCH">
      <formula>NOT(ISERROR(SEARCH("MATCH",G15)))</formula>
    </cfRule>
  </conditionalFormatting>
  <conditionalFormatting sqref="H15">
    <cfRule type="containsText" dxfId="50" priority="1" operator="containsText" text="Match">
      <formula>NOT(ISERROR(SEARCH("Match",H15)))</formula>
    </cfRule>
    <cfRule type="containsText" dxfId="49" priority="2" operator="containsText" text="pending">
      <formula>NOT(ISERROR(SEARCH("pending",H15)))</formula>
    </cfRule>
    <cfRule type="containsText" dxfId="48" priority="3" operator="containsText" text="RESOLVE">
      <formula>NOT(ISERROR(SEARCH("RESOLVE",H15)))</formula>
    </cfRule>
    <cfRule type="containsText" dxfId="47" priority="4" operator="containsText" text="MATCH">
      <formula>NOT(ISERROR(SEARCH("MATCH",H15)))</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
  <sheetViews>
    <sheetView showGridLines="0" workbookViewId="0"/>
  </sheetViews>
  <sheetFormatPr defaultColWidth="8.85546875" defaultRowHeight="12.75" x14ac:dyDescent="0.2"/>
  <cols>
    <col min="9" max="9" width="24.28515625" customWidth="1"/>
  </cols>
  <sheetData>
    <row r="1" spans="2:9" ht="13.5" thickBot="1" x14ac:dyDescent="0.25">
      <c r="I1" s="90"/>
    </row>
    <row r="2" spans="2:9" x14ac:dyDescent="0.2">
      <c r="B2" s="666" t="s">
        <v>454</v>
      </c>
      <c r="C2" s="667"/>
      <c r="D2" s="667"/>
      <c r="E2" s="667"/>
      <c r="F2" s="667"/>
      <c r="G2" s="668"/>
      <c r="I2" s="91"/>
    </row>
    <row r="3" spans="2:9" x14ac:dyDescent="0.2">
      <c r="B3" s="669"/>
      <c r="C3" s="670"/>
      <c r="D3" s="670"/>
      <c r="E3" s="670"/>
      <c r="F3" s="670"/>
      <c r="G3" s="671"/>
      <c r="I3" s="23"/>
    </row>
    <row r="4" spans="2:9" ht="13.5" thickBot="1" x14ac:dyDescent="0.25">
      <c r="B4" s="672"/>
      <c r="C4" s="673"/>
      <c r="D4" s="673"/>
      <c r="E4" s="673"/>
      <c r="F4" s="673"/>
      <c r="G4" s="674"/>
      <c r="I4" s="10"/>
    </row>
  </sheetData>
  <mergeCells count="1">
    <mergeCell ref="B2:G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topLeftCell="A40" zoomScaleNormal="100" workbookViewId="0">
      <selection activeCell="N50" sqref="N50"/>
    </sheetView>
  </sheetViews>
  <sheetFormatPr defaultColWidth="8.85546875" defaultRowHeight="12.75" x14ac:dyDescent="0.2"/>
  <cols>
    <col min="1" max="1" width="21" style="6" customWidth="1"/>
    <col min="2" max="4" width="14.7109375" style="7" customWidth="1"/>
    <col min="5" max="5" width="14.7109375" style="9" customWidth="1"/>
    <col min="6" max="6" width="14.7109375" style="8" customWidth="1"/>
    <col min="7" max="8" width="25.28515625" style="6" customWidth="1"/>
  </cols>
  <sheetData>
    <row r="1" spans="1:8" ht="28.5" customHeight="1" x14ac:dyDescent="0.2">
      <c r="A1" s="678" t="s">
        <v>72</v>
      </c>
      <c r="B1" s="678"/>
      <c r="C1" s="678"/>
      <c r="D1" s="678"/>
      <c r="E1" s="678"/>
      <c r="F1" s="678"/>
      <c r="G1" s="678"/>
      <c r="H1" s="678"/>
    </row>
    <row r="2" spans="1:8" s="4" customFormat="1" ht="94.5" customHeight="1" x14ac:dyDescent="0.2">
      <c r="A2" s="955" t="s">
        <v>73</v>
      </c>
      <c r="B2" s="956"/>
      <c r="C2" s="956"/>
      <c r="D2" s="956"/>
      <c r="E2" s="956"/>
      <c r="F2" s="956"/>
      <c r="G2" s="956"/>
      <c r="H2" s="956"/>
    </row>
    <row r="3" spans="1:8" s="4" customFormat="1" ht="16.5" customHeight="1" x14ac:dyDescent="0.2">
      <c r="A3" s="679"/>
      <c r="B3" s="680"/>
      <c r="C3" s="680"/>
      <c r="D3" s="680"/>
      <c r="E3" s="680"/>
      <c r="F3" s="680"/>
      <c r="G3" s="680"/>
      <c r="H3" s="681"/>
    </row>
    <row r="4" spans="1:8" s="3" customFormat="1" ht="27" customHeight="1" x14ac:dyDescent="0.2">
      <c r="A4" s="24" t="s">
        <v>9</v>
      </c>
      <c r="B4" s="25" t="s">
        <v>12</v>
      </c>
      <c r="C4" s="25" t="s">
        <v>417</v>
      </c>
      <c r="D4" s="25" t="s">
        <v>455</v>
      </c>
      <c r="E4" s="26" t="s">
        <v>1</v>
      </c>
      <c r="F4" s="25" t="s">
        <v>15</v>
      </c>
      <c r="G4" s="24" t="s">
        <v>2</v>
      </c>
      <c r="H4" s="24" t="s">
        <v>18</v>
      </c>
    </row>
    <row r="5" spans="1:8" s="31" customFormat="1" x14ac:dyDescent="0.2">
      <c r="A5" s="17" t="s">
        <v>41</v>
      </c>
      <c r="B5" s="18">
        <v>30000</v>
      </c>
      <c r="C5" s="961">
        <v>0.28799999999999998</v>
      </c>
      <c r="D5" s="18">
        <f>B5*C5</f>
        <v>8640</v>
      </c>
      <c r="E5" s="19">
        <v>0.25</v>
      </c>
      <c r="F5" s="30">
        <f>(B5+D5)*E5</f>
        <v>9660</v>
      </c>
      <c r="G5" s="682"/>
      <c r="H5" s="685" t="s">
        <v>56</v>
      </c>
    </row>
    <row r="6" spans="1:8" x14ac:dyDescent="0.2">
      <c r="A6" s="17" t="s">
        <v>87</v>
      </c>
      <c r="B6" s="18">
        <v>25000</v>
      </c>
      <c r="C6" s="961">
        <v>0.28799999999999998</v>
      </c>
      <c r="D6" s="18">
        <f>B6*C6</f>
        <v>7199.9999999999991</v>
      </c>
      <c r="E6" s="19">
        <v>1</v>
      </c>
      <c r="F6" s="30">
        <f>(B6+D6)*E6</f>
        <v>32200</v>
      </c>
      <c r="G6" s="683"/>
      <c r="H6" s="685"/>
    </row>
    <row r="7" spans="1:8" x14ac:dyDescent="0.2">
      <c r="A7" s="27"/>
      <c r="B7" s="28"/>
      <c r="C7" s="962"/>
      <c r="D7" s="28"/>
      <c r="E7" s="29"/>
      <c r="F7" s="30">
        <f>SUM(B7:D7)*E7</f>
        <v>0</v>
      </c>
      <c r="G7" s="683"/>
      <c r="H7" s="685"/>
    </row>
    <row r="8" spans="1:8" x14ac:dyDescent="0.2">
      <c r="A8" s="27"/>
      <c r="B8" s="28"/>
      <c r="C8" s="962"/>
      <c r="D8" s="28"/>
      <c r="E8" s="29"/>
      <c r="F8" s="30">
        <f>SUM(B8:D8)*E8</f>
        <v>0</v>
      </c>
      <c r="G8" s="683"/>
      <c r="H8" s="685"/>
    </row>
    <row r="9" spans="1:8" x14ac:dyDescent="0.2">
      <c r="A9" s="27"/>
      <c r="B9" s="28"/>
      <c r="C9" s="962"/>
      <c r="D9" s="28"/>
      <c r="E9" s="29"/>
      <c r="F9" s="30">
        <f>SUM(B9:D9)*E9</f>
        <v>0</v>
      </c>
      <c r="G9" s="683"/>
      <c r="H9" s="685"/>
    </row>
    <row r="10" spans="1:8" x14ac:dyDescent="0.2">
      <c r="A10" s="700" t="s">
        <v>16</v>
      </c>
      <c r="B10" s="701"/>
      <c r="C10" s="701"/>
      <c r="D10" s="701"/>
      <c r="E10" s="702"/>
      <c r="F10" s="32">
        <f>SUM(F5:F9)</f>
        <v>41860</v>
      </c>
      <c r="G10" s="684"/>
      <c r="H10" s="685"/>
    </row>
    <row r="11" spans="1:8" x14ac:dyDescent="0.2">
      <c r="A11" s="958" t="s">
        <v>456</v>
      </c>
      <c r="B11" s="959"/>
      <c r="C11" s="959"/>
      <c r="D11" s="959"/>
      <c r="E11" s="959"/>
      <c r="F11" s="959"/>
      <c r="G11" s="959"/>
      <c r="H11" s="960"/>
    </row>
    <row r="12" spans="1:8" s="3" customFormat="1" ht="27" customHeight="1" x14ac:dyDescent="0.2">
      <c r="A12" s="689" t="s">
        <v>11</v>
      </c>
      <c r="B12" s="963"/>
      <c r="C12" s="690"/>
      <c r="D12" s="691" t="s">
        <v>74</v>
      </c>
      <c r="E12" s="692"/>
      <c r="F12" s="25" t="s">
        <v>13</v>
      </c>
      <c r="G12" s="24" t="s">
        <v>2</v>
      </c>
      <c r="H12" s="24" t="s">
        <v>18</v>
      </c>
    </row>
    <row r="13" spans="1:8" x14ac:dyDescent="0.2">
      <c r="A13" s="693" t="s">
        <v>88</v>
      </c>
      <c r="B13" s="964"/>
      <c r="C13" s="694"/>
      <c r="D13" s="695"/>
      <c r="E13" s="696"/>
      <c r="F13" s="49">
        <v>2500</v>
      </c>
      <c r="G13" s="697"/>
      <c r="H13" s="685" t="s">
        <v>21</v>
      </c>
    </row>
    <row r="14" spans="1:8" x14ac:dyDescent="0.2">
      <c r="A14" s="698"/>
      <c r="B14" s="965"/>
      <c r="C14" s="699"/>
      <c r="D14" s="695"/>
      <c r="E14" s="696"/>
      <c r="F14" s="30">
        <f>B14</f>
        <v>0</v>
      </c>
      <c r="G14" s="683"/>
      <c r="H14" s="685"/>
    </row>
    <row r="15" spans="1:8" x14ac:dyDescent="0.2">
      <c r="A15" s="698"/>
      <c r="B15" s="965"/>
      <c r="C15" s="699"/>
      <c r="D15" s="695"/>
      <c r="E15" s="696"/>
      <c r="F15" s="30">
        <f>B15</f>
        <v>0</v>
      </c>
      <c r="G15" s="683"/>
      <c r="H15" s="685"/>
    </row>
    <row r="16" spans="1:8" x14ac:dyDescent="0.2">
      <c r="A16" s="698"/>
      <c r="B16" s="965"/>
      <c r="C16" s="699"/>
      <c r="D16" s="695"/>
      <c r="E16" s="696"/>
      <c r="F16" s="30">
        <f>B16</f>
        <v>0</v>
      </c>
      <c r="G16" s="683"/>
      <c r="H16" s="685"/>
    </row>
    <row r="17" spans="1:8" x14ac:dyDescent="0.2">
      <c r="A17" s="698"/>
      <c r="B17" s="965"/>
      <c r="C17" s="699"/>
      <c r="D17" s="695"/>
      <c r="E17" s="696"/>
      <c r="F17" s="30">
        <f>B17</f>
        <v>0</v>
      </c>
      <c r="G17" s="683"/>
      <c r="H17" s="685"/>
    </row>
    <row r="18" spans="1:8" x14ac:dyDescent="0.2">
      <c r="A18" s="700" t="s">
        <v>16</v>
      </c>
      <c r="B18" s="701"/>
      <c r="C18" s="701"/>
      <c r="D18" s="701"/>
      <c r="E18" s="702"/>
      <c r="F18" s="33">
        <f>SUM(F13:F17)</f>
        <v>2500</v>
      </c>
      <c r="G18" s="684"/>
      <c r="H18" s="685"/>
    </row>
    <row r="19" spans="1:8" x14ac:dyDescent="0.2">
      <c r="A19" s="686"/>
      <c r="B19" s="687"/>
      <c r="C19" s="687"/>
      <c r="D19" s="687"/>
      <c r="E19" s="687"/>
      <c r="F19" s="687"/>
      <c r="G19" s="687"/>
      <c r="H19" s="688"/>
    </row>
    <row r="20" spans="1:8" s="3" customFormat="1" ht="27" customHeight="1" x14ac:dyDescent="0.2">
      <c r="A20" s="689" t="s">
        <v>14</v>
      </c>
      <c r="B20" s="963"/>
      <c r="C20" s="690"/>
      <c r="D20" s="691" t="s">
        <v>75</v>
      </c>
      <c r="E20" s="692"/>
      <c r="F20" s="25" t="s">
        <v>13</v>
      </c>
      <c r="G20" s="24" t="s">
        <v>2</v>
      </c>
      <c r="H20" s="24" t="s">
        <v>18</v>
      </c>
    </row>
    <row r="21" spans="1:8" x14ac:dyDescent="0.2">
      <c r="A21" s="693" t="s">
        <v>89</v>
      </c>
      <c r="B21" s="964"/>
      <c r="C21" s="694"/>
      <c r="D21" s="695"/>
      <c r="E21" s="696"/>
      <c r="F21" s="30">
        <v>5000</v>
      </c>
      <c r="G21" s="697"/>
      <c r="H21" s="685" t="s">
        <v>20</v>
      </c>
    </row>
    <row r="22" spans="1:8" s="31" customFormat="1" x14ac:dyDescent="0.2">
      <c r="A22" s="693" t="s">
        <v>90</v>
      </c>
      <c r="B22" s="964"/>
      <c r="C22" s="694"/>
      <c r="D22" s="703"/>
      <c r="E22" s="704"/>
      <c r="F22" s="30">
        <v>2500</v>
      </c>
      <c r="G22" s="683"/>
      <c r="H22" s="685"/>
    </row>
    <row r="23" spans="1:8" x14ac:dyDescent="0.2">
      <c r="A23" s="705"/>
      <c r="B23" s="966"/>
      <c r="C23" s="706"/>
      <c r="D23" s="695"/>
      <c r="E23" s="696"/>
      <c r="F23" s="34"/>
      <c r="G23" s="683"/>
      <c r="H23" s="685"/>
    </row>
    <row r="24" spans="1:8" x14ac:dyDescent="0.2">
      <c r="A24" s="705"/>
      <c r="B24" s="966"/>
      <c r="C24" s="706"/>
      <c r="D24" s="695"/>
      <c r="E24" s="696"/>
      <c r="F24" s="34"/>
      <c r="G24" s="683"/>
      <c r="H24" s="685"/>
    </row>
    <row r="25" spans="1:8" x14ac:dyDescent="0.2">
      <c r="A25" s="705"/>
      <c r="B25" s="966"/>
      <c r="C25" s="706"/>
      <c r="D25" s="695"/>
      <c r="E25" s="696"/>
      <c r="F25" s="34"/>
      <c r="G25" s="683"/>
      <c r="H25" s="685"/>
    </row>
    <row r="26" spans="1:8" x14ac:dyDescent="0.2">
      <c r="A26" s="700" t="s">
        <v>16</v>
      </c>
      <c r="B26" s="701"/>
      <c r="C26" s="701"/>
      <c r="D26" s="701"/>
      <c r="E26" s="702"/>
      <c r="F26" s="33">
        <f>SUM(F21:F25)</f>
        <v>7500</v>
      </c>
      <c r="G26" s="684"/>
      <c r="H26" s="685"/>
    </row>
    <row r="27" spans="1:8" x14ac:dyDescent="0.2">
      <c r="A27" s="686"/>
      <c r="B27" s="687"/>
      <c r="C27" s="687"/>
      <c r="D27" s="687"/>
      <c r="E27" s="687"/>
      <c r="F27" s="687"/>
      <c r="G27" s="687"/>
      <c r="H27" s="688"/>
    </row>
    <row r="28" spans="1:8" s="3" customFormat="1" ht="27" customHeight="1" x14ac:dyDescent="0.2">
      <c r="A28" s="689" t="s">
        <v>17</v>
      </c>
      <c r="B28" s="963"/>
      <c r="C28" s="690"/>
      <c r="D28" s="691" t="s">
        <v>76</v>
      </c>
      <c r="E28" s="692"/>
      <c r="F28" s="25" t="s">
        <v>13</v>
      </c>
      <c r="G28" s="24" t="s">
        <v>2</v>
      </c>
      <c r="H28" s="24" t="s">
        <v>18</v>
      </c>
    </row>
    <row r="29" spans="1:8" x14ac:dyDescent="0.2">
      <c r="A29" s="693" t="s">
        <v>91</v>
      </c>
      <c r="B29" s="964"/>
      <c r="C29" s="694"/>
      <c r="D29" s="695"/>
      <c r="E29" s="696"/>
      <c r="F29" s="30">
        <v>1500</v>
      </c>
      <c r="G29" s="697"/>
      <c r="H29" s="707" t="s">
        <v>19</v>
      </c>
    </row>
    <row r="30" spans="1:8" x14ac:dyDescent="0.2">
      <c r="A30" s="705"/>
      <c r="B30" s="966"/>
      <c r="C30" s="706"/>
      <c r="D30" s="695"/>
      <c r="E30" s="696"/>
      <c r="F30" s="30"/>
      <c r="G30" s="683"/>
      <c r="H30" s="708"/>
    </row>
    <row r="31" spans="1:8" x14ac:dyDescent="0.2">
      <c r="A31" s="705"/>
      <c r="B31" s="966"/>
      <c r="C31" s="706"/>
      <c r="D31" s="695"/>
      <c r="E31" s="696"/>
      <c r="F31" s="30"/>
      <c r="G31" s="683"/>
      <c r="H31" s="708"/>
    </row>
    <row r="32" spans="1:8" x14ac:dyDescent="0.2">
      <c r="A32" s="705"/>
      <c r="B32" s="966"/>
      <c r="C32" s="706"/>
      <c r="D32" s="695"/>
      <c r="E32" s="696"/>
      <c r="F32" s="30"/>
      <c r="G32" s="683"/>
      <c r="H32" s="708"/>
    </row>
    <row r="33" spans="1:8" x14ac:dyDescent="0.2">
      <c r="A33" s="705"/>
      <c r="B33" s="966"/>
      <c r="C33" s="706"/>
      <c r="D33" s="695"/>
      <c r="E33" s="696"/>
      <c r="F33" s="30"/>
      <c r="G33" s="683"/>
      <c r="H33" s="708"/>
    </row>
    <row r="34" spans="1:8" x14ac:dyDescent="0.2">
      <c r="A34" s="700" t="s">
        <v>16</v>
      </c>
      <c r="B34" s="701">
        <f>SUM(B29:B29)</f>
        <v>0</v>
      </c>
      <c r="C34" s="701"/>
      <c r="D34" s="701"/>
      <c r="E34" s="702"/>
      <c r="F34" s="32">
        <f>SUM(F29:F33)</f>
        <v>1500</v>
      </c>
      <c r="G34" s="684"/>
      <c r="H34" s="709"/>
    </row>
    <row r="35" spans="1:8" x14ac:dyDescent="0.2">
      <c r="A35" s="675"/>
      <c r="B35" s="676"/>
      <c r="C35" s="676"/>
      <c r="D35" s="676"/>
      <c r="E35" s="676"/>
      <c r="F35" s="676"/>
      <c r="G35" s="676"/>
      <c r="H35" s="677"/>
    </row>
    <row r="36" spans="1:8" s="3" customFormat="1" ht="27" customHeight="1" x14ac:dyDescent="0.2">
      <c r="A36" s="689" t="s">
        <v>10</v>
      </c>
      <c r="B36" s="963"/>
      <c r="C36" s="690"/>
      <c r="D36" s="691" t="s">
        <v>77</v>
      </c>
      <c r="E36" s="692"/>
      <c r="F36" s="25" t="s">
        <v>13</v>
      </c>
      <c r="G36" s="24" t="s">
        <v>2</v>
      </c>
      <c r="H36" s="24" t="s">
        <v>18</v>
      </c>
    </row>
    <row r="37" spans="1:8" x14ac:dyDescent="0.2">
      <c r="A37" s="693" t="s">
        <v>92</v>
      </c>
      <c r="B37" s="964"/>
      <c r="C37" s="694"/>
      <c r="D37" s="695"/>
      <c r="E37" s="696"/>
      <c r="F37" s="30">
        <v>10000</v>
      </c>
      <c r="G37" s="710"/>
      <c r="H37" s="707" t="s">
        <v>22</v>
      </c>
    </row>
    <row r="38" spans="1:8" x14ac:dyDescent="0.2">
      <c r="A38" s="693" t="s">
        <v>94</v>
      </c>
      <c r="B38" s="964"/>
      <c r="C38" s="694"/>
      <c r="D38" s="695"/>
      <c r="E38" s="696"/>
      <c r="F38" s="30">
        <v>5000</v>
      </c>
      <c r="G38" s="710"/>
      <c r="H38" s="708"/>
    </row>
    <row r="39" spans="1:8" x14ac:dyDescent="0.2">
      <c r="A39" s="693" t="s">
        <v>93</v>
      </c>
      <c r="B39" s="964"/>
      <c r="C39" s="694"/>
      <c r="D39" s="695"/>
      <c r="E39" s="696"/>
      <c r="F39" s="30">
        <v>1500</v>
      </c>
      <c r="G39" s="710"/>
      <c r="H39" s="708"/>
    </row>
    <row r="40" spans="1:8" x14ac:dyDescent="0.2">
      <c r="A40" s="705"/>
      <c r="B40" s="966"/>
      <c r="C40" s="706"/>
      <c r="D40" s="695"/>
      <c r="E40" s="696"/>
      <c r="F40" s="30"/>
      <c r="G40" s="710"/>
      <c r="H40" s="708"/>
    </row>
    <row r="41" spans="1:8" x14ac:dyDescent="0.2">
      <c r="A41" s="705"/>
      <c r="B41" s="966"/>
      <c r="C41" s="706"/>
      <c r="D41" s="695"/>
      <c r="E41" s="696"/>
      <c r="F41" s="30"/>
      <c r="G41" s="710"/>
      <c r="H41" s="708"/>
    </row>
    <row r="42" spans="1:8" x14ac:dyDescent="0.2">
      <c r="A42" s="705"/>
      <c r="B42" s="966"/>
      <c r="C42" s="706"/>
      <c r="D42" s="695"/>
      <c r="E42" s="696"/>
      <c r="F42" s="30"/>
      <c r="G42" s="710"/>
      <c r="H42" s="708"/>
    </row>
    <row r="43" spans="1:8" x14ac:dyDescent="0.2">
      <c r="A43" s="700" t="s">
        <v>16</v>
      </c>
      <c r="B43" s="701">
        <f>SUM(B38:B42)</f>
        <v>0</v>
      </c>
      <c r="C43" s="701"/>
      <c r="D43" s="701"/>
      <c r="E43" s="702"/>
      <c r="F43" s="32">
        <f>SUM(F37:F42)</f>
        <v>16500</v>
      </c>
      <c r="G43" s="710"/>
      <c r="H43" s="709"/>
    </row>
    <row r="44" spans="1:8" ht="4.5" customHeight="1" x14ac:dyDescent="0.2">
      <c r="A44" s="967"/>
      <c r="B44" s="968"/>
      <c r="C44" s="968"/>
      <c r="D44" s="968"/>
      <c r="E44" s="968"/>
      <c r="F44" s="968"/>
      <c r="G44" s="968"/>
      <c r="H44" s="969"/>
    </row>
    <row r="45" spans="1:8" ht="26.25" customHeight="1" x14ac:dyDescent="0.2">
      <c r="A45" s="717" t="s">
        <v>78</v>
      </c>
      <c r="B45" s="718"/>
      <c r="C45" s="718"/>
      <c r="D45" s="718"/>
      <c r="E45" s="718"/>
      <c r="F45" s="718"/>
      <c r="G45" s="35" t="s">
        <v>2</v>
      </c>
      <c r="H45" s="35" t="s">
        <v>18</v>
      </c>
    </row>
    <row r="46" spans="1:8" ht="80.25" customHeight="1" x14ac:dyDescent="0.2">
      <c r="A46" s="719" t="s">
        <v>79</v>
      </c>
      <c r="B46" s="720"/>
      <c r="C46" s="720"/>
      <c r="D46" s="720"/>
      <c r="E46" s="720"/>
      <c r="F46" s="36">
        <f>SUM(F43,F34,F26,F18,F10)</f>
        <v>69860</v>
      </c>
      <c r="G46" s="37"/>
      <c r="H46" s="37"/>
    </row>
    <row r="47" spans="1:8" x14ac:dyDescent="0.2">
      <c r="A47" s="721"/>
      <c r="B47" s="722"/>
      <c r="C47" s="722"/>
      <c r="D47" s="722"/>
      <c r="E47" s="722"/>
      <c r="F47" s="722"/>
      <c r="G47" s="722"/>
      <c r="H47" s="723"/>
    </row>
    <row r="48" spans="1:8" ht="14.25" x14ac:dyDescent="0.2">
      <c r="A48" s="981" t="s">
        <v>53</v>
      </c>
      <c r="B48" s="982"/>
      <c r="C48" s="982"/>
      <c r="D48" s="982"/>
      <c r="E48" s="982"/>
      <c r="F48" s="982"/>
      <c r="G48" s="982"/>
      <c r="H48" s="983"/>
    </row>
    <row r="49" spans="1:10" ht="63.75" x14ac:dyDescent="0.2">
      <c r="A49" s="970" t="s">
        <v>80</v>
      </c>
      <c r="B49" s="971"/>
      <c r="C49" s="30"/>
      <c r="D49" s="724" t="s">
        <v>81</v>
      </c>
      <c r="E49" s="724"/>
      <c r="F49" s="40">
        <f>SUM(F46,C49)</f>
        <v>69860</v>
      </c>
      <c r="G49" s="41"/>
      <c r="H49" s="42" t="s">
        <v>57</v>
      </c>
    </row>
    <row r="50" spans="1:10" ht="20.25" customHeight="1" x14ac:dyDescent="0.2">
      <c r="A50" s="984" t="s">
        <v>82</v>
      </c>
      <c r="B50" s="985"/>
      <c r="C50" s="985"/>
      <c r="D50" s="985"/>
      <c r="E50" s="985"/>
      <c r="F50" s="985"/>
      <c r="G50" s="985"/>
      <c r="H50" s="986"/>
    </row>
    <row r="51" spans="1:10" s="3" customFormat="1" ht="27" customHeight="1" x14ac:dyDescent="0.2">
      <c r="A51" s="972" t="s">
        <v>49</v>
      </c>
      <c r="B51" s="973"/>
      <c r="C51" s="44" t="s">
        <v>50</v>
      </c>
      <c r="D51" s="719"/>
      <c r="E51" s="725"/>
      <c r="F51" s="44" t="s">
        <v>461</v>
      </c>
      <c r="G51" s="43" t="s">
        <v>2</v>
      </c>
      <c r="H51" s="43" t="s">
        <v>18</v>
      </c>
    </row>
    <row r="52" spans="1:10" s="31" customFormat="1" ht="24.75" customHeight="1" x14ac:dyDescent="0.2">
      <c r="A52" s="974" t="s">
        <v>95</v>
      </c>
      <c r="B52" s="975"/>
      <c r="C52" s="45">
        <v>3200</v>
      </c>
      <c r="D52" s="987" t="s">
        <v>83</v>
      </c>
      <c r="E52" s="988"/>
      <c r="F52" s="989">
        <f>F49/C52</f>
        <v>21.831250000000001</v>
      </c>
      <c r="G52" s="46"/>
      <c r="H52" s="46" t="s">
        <v>84</v>
      </c>
      <c r="J52" s="977"/>
    </row>
    <row r="53" spans="1:10" x14ac:dyDescent="0.2">
      <c r="A53" s="675"/>
      <c r="B53" s="676"/>
      <c r="C53" s="676"/>
      <c r="D53" s="676"/>
      <c r="E53" s="676"/>
      <c r="F53" s="676"/>
      <c r="G53" s="676"/>
      <c r="H53" s="677"/>
    </row>
    <row r="54" spans="1:10" ht="21" customHeight="1" x14ac:dyDescent="0.2">
      <c r="A54" s="979" t="s">
        <v>459</v>
      </c>
      <c r="B54" s="980"/>
      <c r="C54" s="980"/>
      <c r="D54" s="980"/>
      <c r="E54" s="980"/>
      <c r="F54" s="980"/>
      <c r="G54" s="980"/>
      <c r="H54" s="980"/>
    </row>
    <row r="55" spans="1:10" ht="60.75" customHeight="1" x14ac:dyDescent="0.2">
      <c r="A55" s="38" t="s">
        <v>457</v>
      </c>
      <c r="B55" s="976">
        <v>0.1</v>
      </c>
      <c r="C55" s="957">
        <f>$F$52*B55</f>
        <v>2.183125</v>
      </c>
      <c r="D55" s="987" t="s">
        <v>85</v>
      </c>
      <c r="E55" s="988"/>
      <c r="F55" s="990">
        <f>SUM(F52,C55)</f>
        <v>24.014375000000001</v>
      </c>
      <c r="G55" s="978" t="s">
        <v>52</v>
      </c>
      <c r="H55" s="48"/>
    </row>
    <row r="56" spans="1:10" ht="70.5" customHeight="1" x14ac:dyDescent="0.2">
      <c r="A56" s="38" t="s">
        <v>458</v>
      </c>
      <c r="B56" s="976">
        <v>0.7</v>
      </c>
      <c r="C56" s="957">
        <f>$F$52*B56</f>
        <v>15.281874999999999</v>
      </c>
      <c r="D56" s="987" t="s">
        <v>86</v>
      </c>
      <c r="E56" s="988"/>
      <c r="F56" s="990">
        <f>SUM(F52,C56)</f>
        <v>37.113124999999997</v>
      </c>
      <c r="G56" s="978" t="s">
        <v>51</v>
      </c>
      <c r="H56" s="48" t="s">
        <v>460</v>
      </c>
    </row>
    <row r="57" spans="1:10" x14ac:dyDescent="0.2">
      <c r="H57" s="90"/>
    </row>
    <row r="58" spans="1:10" x14ac:dyDescent="0.2">
      <c r="H58" s="91"/>
    </row>
  </sheetData>
  <mergeCells count="88">
    <mergeCell ref="A31:C31"/>
    <mergeCell ref="A32:C32"/>
    <mergeCell ref="A33:C33"/>
    <mergeCell ref="A36:C36"/>
    <mergeCell ref="A37:C37"/>
    <mergeCell ref="A24:C24"/>
    <mergeCell ref="A25:C25"/>
    <mergeCell ref="A28:C28"/>
    <mergeCell ref="A29:C29"/>
    <mergeCell ref="A30:C30"/>
    <mergeCell ref="A17:C17"/>
    <mergeCell ref="A20:C20"/>
    <mergeCell ref="A21:C21"/>
    <mergeCell ref="A22:C22"/>
    <mergeCell ref="A23:C23"/>
    <mergeCell ref="A12:C12"/>
    <mergeCell ref="A13:C13"/>
    <mergeCell ref="A14:C14"/>
    <mergeCell ref="A15:C15"/>
    <mergeCell ref="A16:C16"/>
    <mergeCell ref="D49:E49"/>
    <mergeCell ref="D56:E56"/>
    <mergeCell ref="D52:E52"/>
    <mergeCell ref="A53:H53"/>
    <mergeCell ref="A54:H54"/>
    <mergeCell ref="D55:E55"/>
    <mergeCell ref="A50:H50"/>
    <mergeCell ref="A49:B49"/>
    <mergeCell ref="A51:B51"/>
    <mergeCell ref="A52:B52"/>
    <mergeCell ref="D51:E51"/>
    <mergeCell ref="A48:H48"/>
    <mergeCell ref="D40:E40"/>
    <mergeCell ref="D41:E41"/>
    <mergeCell ref="D42:E42"/>
    <mergeCell ref="A43:E43"/>
    <mergeCell ref="H37:H43"/>
    <mergeCell ref="A44:H44"/>
    <mergeCell ref="A45:F45"/>
    <mergeCell ref="A46:E46"/>
    <mergeCell ref="A47:H47"/>
    <mergeCell ref="A38:C38"/>
    <mergeCell ref="D36:E36"/>
    <mergeCell ref="D37:E37"/>
    <mergeCell ref="G37:G43"/>
    <mergeCell ref="D38:E38"/>
    <mergeCell ref="D39:E39"/>
    <mergeCell ref="A39:C39"/>
    <mergeCell ref="A40:C40"/>
    <mergeCell ref="A41:C41"/>
    <mergeCell ref="A42:C42"/>
    <mergeCell ref="A35:H35"/>
    <mergeCell ref="D28:E28"/>
    <mergeCell ref="D29:E29"/>
    <mergeCell ref="G29:G34"/>
    <mergeCell ref="H29:H34"/>
    <mergeCell ref="D30:E30"/>
    <mergeCell ref="D31:E31"/>
    <mergeCell ref="D32:E32"/>
    <mergeCell ref="D33:E33"/>
    <mergeCell ref="A34:E34"/>
    <mergeCell ref="A27:H27"/>
    <mergeCell ref="D20:E20"/>
    <mergeCell ref="D21:E21"/>
    <mergeCell ref="G21:G26"/>
    <mergeCell ref="H21:H26"/>
    <mergeCell ref="D22:E22"/>
    <mergeCell ref="D23:E23"/>
    <mergeCell ref="D24:E24"/>
    <mergeCell ref="D25:E25"/>
    <mergeCell ref="A26:E26"/>
    <mergeCell ref="A19:H19"/>
    <mergeCell ref="D12:E12"/>
    <mergeCell ref="D13:E13"/>
    <mergeCell ref="G13:G18"/>
    <mergeCell ref="H13:H18"/>
    <mergeCell ref="D14:E14"/>
    <mergeCell ref="D15:E15"/>
    <mergeCell ref="D16:E16"/>
    <mergeCell ref="D17:E17"/>
    <mergeCell ref="A18:E18"/>
    <mergeCell ref="A11:H11"/>
    <mergeCell ref="A1:H1"/>
    <mergeCell ref="A2:H2"/>
    <mergeCell ref="A3:H3"/>
    <mergeCell ref="G5:G10"/>
    <mergeCell ref="H5:H10"/>
    <mergeCell ref="A10:E10"/>
  </mergeCells>
  <phoneticPr fontId="7" type="noConversion"/>
  <pageMargins left="0.75" right="0.75" top="1" bottom="1" header="0.5" footer="0.5"/>
  <pageSetup scale="69" orientation="portrait"/>
  <headerFooter alignWithMargins="0">
    <oddHeader>&amp;LVanderbilt Medical Center 
Office of Research&amp;RCore Service Fee Documentation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80" zoomScaleNormal="80" workbookViewId="0">
      <selection activeCell="J5" sqref="J5"/>
    </sheetView>
  </sheetViews>
  <sheetFormatPr defaultColWidth="8.85546875" defaultRowHeight="12.75" x14ac:dyDescent="0.2"/>
  <cols>
    <col min="1" max="1" width="34.42578125" style="6" bestFit="1" customWidth="1"/>
    <col min="2" max="4" width="14.7109375" style="7" customWidth="1"/>
    <col min="5" max="6" width="14.7109375" style="8" customWidth="1"/>
    <col min="7" max="7" width="25.28515625" style="6" customWidth="1"/>
    <col min="8" max="8" width="31.7109375" style="6" customWidth="1"/>
  </cols>
  <sheetData>
    <row r="1" spans="1:18" ht="30" customHeight="1" x14ac:dyDescent="0.2">
      <c r="A1" s="726" t="s">
        <v>96</v>
      </c>
      <c r="B1" s="726"/>
      <c r="C1" s="726"/>
      <c r="D1" s="726"/>
      <c r="E1" s="726"/>
      <c r="F1" s="726"/>
      <c r="G1" s="726"/>
      <c r="H1" s="726"/>
      <c r="K1" s="997" t="s">
        <v>98</v>
      </c>
      <c r="L1" s="996"/>
      <c r="M1" s="996"/>
      <c r="N1" s="996"/>
      <c r="O1" s="996"/>
      <c r="P1" s="996"/>
      <c r="Q1" s="996"/>
      <c r="R1" s="998"/>
    </row>
    <row r="2" spans="1:18" s="4" customFormat="1" ht="45.75" customHeight="1" thickBot="1" x14ac:dyDescent="0.25">
      <c r="A2" s="993" t="s">
        <v>97</v>
      </c>
      <c r="B2" s="994"/>
      <c r="C2" s="994"/>
      <c r="D2" s="994"/>
      <c r="E2" s="994"/>
      <c r="F2" s="994"/>
      <c r="G2" s="994"/>
      <c r="H2" s="995"/>
      <c r="K2" s="999"/>
      <c r="L2" s="1000"/>
      <c r="M2" s="1000"/>
      <c r="N2" s="1000"/>
      <c r="O2" s="1000"/>
      <c r="P2" s="1000"/>
      <c r="Q2" s="1000"/>
      <c r="R2" s="1001"/>
    </row>
    <row r="3" spans="1:18" s="4" customFormat="1" ht="19.5" customHeight="1" x14ac:dyDescent="0.2"/>
    <row r="4" spans="1:18" s="4" customFormat="1" ht="16.5" customHeight="1" x14ac:dyDescent="0.2">
      <c r="A4" s="733" t="s">
        <v>99</v>
      </c>
      <c r="B4" s="734"/>
      <c r="C4" s="734"/>
      <c r="D4" s="734"/>
      <c r="E4" s="734"/>
      <c r="F4" s="734"/>
      <c r="G4" s="734"/>
      <c r="H4" s="735"/>
    </row>
    <row r="5" spans="1:18" s="3" customFormat="1" ht="27" customHeight="1" x14ac:dyDescent="0.2">
      <c r="A5" s="24" t="s">
        <v>9</v>
      </c>
      <c r="B5" s="24" t="s">
        <v>12</v>
      </c>
      <c r="C5" s="24" t="s">
        <v>455</v>
      </c>
      <c r="D5" s="24" t="s">
        <v>23</v>
      </c>
      <c r="E5" s="24" t="s">
        <v>15</v>
      </c>
      <c r="F5" s="24" t="s">
        <v>26</v>
      </c>
      <c r="G5" s="24" t="s">
        <v>2</v>
      </c>
      <c r="H5" s="24" t="s">
        <v>18</v>
      </c>
    </row>
    <row r="6" spans="1:18" s="5" customFormat="1" x14ac:dyDescent="0.2">
      <c r="A6" s="61" t="s">
        <v>33</v>
      </c>
      <c r="B6" s="58">
        <v>30000</v>
      </c>
      <c r="C6" s="58">
        <f>B6*0.244</f>
        <v>7320</v>
      </c>
      <c r="D6" s="58" t="s">
        <v>24</v>
      </c>
      <c r="E6" s="58">
        <f>SUM(B6:C6)</f>
        <v>37320</v>
      </c>
      <c r="F6" s="20">
        <f>E6/1500</f>
        <v>24.88</v>
      </c>
      <c r="G6" s="730"/>
      <c r="H6" s="732" t="s">
        <v>54</v>
      </c>
    </row>
    <row r="7" spans="1:18" s="5" customFormat="1" x14ac:dyDescent="0.2">
      <c r="A7" s="61" t="s">
        <v>34</v>
      </c>
      <c r="B7" s="58">
        <v>34000</v>
      </c>
      <c r="C7" s="58">
        <f>B7*0.244</f>
        <v>8296</v>
      </c>
      <c r="D7" s="58" t="s">
        <v>24</v>
      </c>
      <c r="E7" s="58">
        <f>SUM(B7:C7)</f>
        <v>42296</v>
      </c>
      <c r="F7" s="20">
        <f t="shared" ref="F7:F17" si="0">E7/1500</f>
        <v>28.197333333333333</v>
      </c>
      <c r="G7" s="730"/>
      <c r="H7" s="732"/>
    </row>
    <row r="8" spans="1:18" s="5" customFormat="1" x14ac:dyDescent="0.2">
      <c r="A8" s="61" t="s">
        <v>35</v>
      </c>
      <c r="B8" s="58">
        <v>28000</v>
      </c>
      <c r="C8" s="58">
        <f>B8*0.244</f>
        <v>6832</v>
      </c>
      <c r="D8" s="58" t="s">
        <v>24</v>
      </c>
      <c r="E8" s="58">
        <f>SUM(B8:C8)</f>
        <v>34832</v>
      </c>
      <c r="F8" s="20">
        <f t="shared" si="0"/>
        <v>23.221333333333334</v>
      </c>
      <c r="G8" s="730"/>
      <c r="H8" s="732"/>
    </row>
    <row r="9" spans="1:18" s="5" customFormat="1" x14ac:dyDescent="0.2">
      <c r="A9" s="63" t="s">
        <v>38</v>
      </c>
      <c r="B9" s="59"/>
      <c r="C9" s="59"/>
      <c r="D9" s="59"/>
      <c r="E9" s="59"/>
      <c r="F9" s="22">
        <f>AVERAGE(F6:F8)</f>
        <v>25.432888888888886</v>
      </c>
      <c r="G9" s="730"/>
      <c r="H9" s="732"/>
    </row>
    <row r="10" spans="1:18" s="5" customFormat="1" x14ac:dyDescent="0.2">
      <c r="A10" s="62"/>
      <c r="B10" s="60"/>
      <c r="C10" s="60"/>
      <c r="D10" s="60"/>
      <c r="E10" s="60"/>
      <c r="F10" s="21"/>
      <c r="G10" s="730"/>
      <c r="H10" s="732"/>
    </row>
    <row r="11" spans="1:18" s="5" customFormat="1" x14ac:dyDescent="0.2">
      <c r="A11" s="61" t="s">
        <v>36</v>
      </c>
      <c r="B11" s="58">
        <v>46000</v>
      </c>
      <c r="C11" s="58">
        <f>B11*0.244</f>
        <v>11224</v>
      </c>
      <c r="D11" s="58" t="s">
        <v>27</v>
      </c>
      <c r="E11" s="58">
        <f>SUM(B11:C11)</f>
        <v>57224</v>
      </c>
      <c r="F11" s="20">
        <f t="shared" si="0"/>
        <v>38.149333333333331</v>
      </c>
      <c r="G11" s="730"/>
      <c r="H11" s="732"/>
    </row>
    <row r="12" spans="1:18" s="5" customFormat="1" x14ac:dyDescent="0.2">
      <c r="A12" s="61" t="s">
        <v>37</v>
      </c>
      <c r="B12" s="58">
        <v>52000</v>
      </c>
      <c r="C12" s="58">
        <f>B12*0.244</f>
        <v>12688</v>
      </c>
      <c r="D12" s="58" t="s">
        <v>27</v>
      </c>
      <c r="E12" s="58">
        <f>SUM(B12:C12)</f>
        <v>64688</v>
      </c>
      <c r="F12" s="20">
        <f t="shared" si="0"/>
        <v>43.12533333333333</v>
      </c>
      <c r="G12" s="730"/>
      <c r="H12" s="732"/>
    </row>
    <row r="13" spans="1:18" s="5" customFormat="1" x14ac:dyDescent="0.2">
      <c r="A13" s="63" t="s">
        <v>39</v>
      </c>
      <c r="B13" s="59"/>
      <c r="C13" s="59"/>
      <c r="D13" s="59"/>
      <c r="E13" s="59"/>
      <c r="F13" s="22">
        <f>AVERAGE(F11:F12)</f>
        <v>40.637333333333331</v>
      </c>
      <c r="G13" s="730"/>
      <c r="H13" s="732"/>
    </row>
    <row r="14" spans="1:18" s="5" customFormat="1" x14ac:dyDescent="0.2">
      <c r="A14" s="62"/>
      <c r="B14" s="60"/>
      <c r="C14" s="60"/>
      <c r="D14" s="60"/>
      <c r="E14" s="60"/>
      <c r="F14" s="20"/>
      <c r="G14" s="730"/>
      <c r="H14" s="732"/>
    </row>
    <row r="15" spans="1:18" s="5" customFormat="1" x14ac:dyDescent="0.2">
      <c r="A15" s="61" t="s">
        <v>43</v>
      </c>
      <c r="B15" s="58">
        <v>65000</v>
      </c>
      <c r="C15" s="58">
        <f>B15*0.244</f>
        <v>15860</v>
      </c>
      <c r="D15" s="58" t="s">
        <v>43</v>
      </c>
      <c r="E15" s="58">
        <f>SUM(B15:C15)</f>
        <v>80860</v>
      </c>
      <c r="F15" s="22">
        <f t="shared" si="0"/>
        <v>53.906666666666666</v>
      </c>
      <c r="G15" s="730"/>
      <c r="H15" s="732"/>
    </row>
    <row r="16" spans="1:18" s="5" customFormat="1" x14ac:dyDescent="0.2">
      <c r="A16" s="61" t="s">
        <v>25</v>
      </c>
      <c r="B16" s="58">
        <v>85000</v>
      </c>
      <c r="C16" s="58">
        <f>B16*0.244</f>
        <v>20740</v>
      </c>
      <c r="D16" s="58" t="s">
        <v>25</v>
      </c>
      <c r="E16" s="58">
        <f>SUM(B16:C16)</f>
        <v>105740</v>
      </c>
      <c r="F16" s="20"/>
      <c r="G16" s="730"/>
      <c r="H16" s="732"/>
    </row>
    <row r="17" spans="1:8" x14ac:dyDescent="0.2">
      <c r="A17" s="61"/>
      <c r="B17" s="58"/>
      <c r="C17" s="58"/>
      <c r="D17" s="58"/>
      <c r="E17" s="58"/>
      <c r="F17" s="22">
        <f t="shared" si="0"/>
        <v>0</v>
      </c>
      <c r="G17" s="731"/>
      <c r="H17" s="732"/>
    </row>
    <row r="18" spans="1:8" x14ac:dyDescent="0.2">
      <c r="A18" s="62"/>
      <c r="B18" s="60"/>
      <c r="C18" s="60"/>
      <c r="D18" s="60"/>
      <c r="E18" s="60"/>
      <c r="F18" s="21"/>
      <c r="G18" s="731"/>
      <c r="H18" s="732"/>
    </row>
    <row r="19" spans="1:8" x14ac:dyDescent="0.2">
      <c r="A19" s="50" t="s">
        <v>16</v>
      </c>
      <c r="B19" s="57">
        <f>SUM(B6:B17)</f>
        <v>340000</v>
      </c>
      <c r="C19" s="57">
        <f>SUM(C6:C17)</f>
        <v>82960</v>
      </c>
      <c r="D19" s="57"/>
      <c r="E19" s="57">
        <f>SUM(E6:E17)</f>
        <v>422960</v>
      </c>
      <c r="F19" s="57"/>
      <c r="G19" s="731"/>
      <c r="H19" s="732"/>
    </row>
    <row r="20" spans="1:8" x14ac:dyDescent="0.2">
      <c r="A20" s="727" t="s">
        <v>462</v>
      </c>
      <c r="B20" s="728"/>
      <c r="C20" s="728"/>
      <c r="D20" s="728"/>
      <c r="E20" s="728"/>
      <c r="F20" s="728"/>
      <c r="G20" s="728"/>
      <c r="H20" s="729"/>
    </row>
    <row r="21" spans="1:8" x14ac:dyDescent="0.2">
      <c r="A21" s="714"/>
      <c r="B21" s="715"/>
      <c r="C21" s="715"/>
      <c r="D21" s="715"/>
      <c r="E21" s="715"/>
      <c r="F21" s="715"/>
      <c r="G21" s="715"/>
      <c r="H21" s="716"/>
    </row>
    <row r="22" spans="1:8" s="4" customFormat="1" ht="18" customHeight="1" x14ac:dyDescent="0.2">
      <c r="A22" s="736" t="s">
        <v>100</v>
      </c>
      <c r="B22" s="737"/>
      <c r="C22" s="737"/>
      <c r="D22" s="737"/>
      <c r="E22" s="737"/>
      <c r="F22" s="737"/>
      <c r="G22" s="737"/>
      <c r="H22" s="738"/>
    </row>
    <row r="23" spans="1:8" s="3" customFormat="1" ht="27" customHeight="1" x14ac:dyDescent="0.2">
      <c r="A23" s="24" t="s">
        <v>30</v>
      </c>
      <c r="B23" s="24" t="s">
        <v>29</v>
      </c>
      <c r="C23" s="24" t="s">
        <v>28</v>
      </c>
      <c r="D23" s="25" t="s">
        <v>101</v>
      </c>
      <c r="E23" s="25" t="s">
        <v>102</v>
      </c>
      <c r="F23" s="25" t="s">
        <v>31</v>
      </c>
      <c r="G23" s="24" t="s">
        <v>2</v>
      </c>
      <c r="H23" s="24" t="s">
        <v>18</v>
      </c>
    </row>
    <row r="24" spans="1:8" ht="12.75" customHeight="1" x14ac:dyDescent="0.2">
      <c r="A24" s="61" t="s">
        <v>106</v>
      </c>
      <c r="B24" s="51">
        <v>4</v>
      </c>
      <c r="C24" s="51">
        <v>1</v>
      </c>
      <c r="D24" s="51">
        <v>1</v>
      </c>
      <c r="E24" s="51">
        <v>1</v>
      </c>
      <c r="F24" s="52">
        <f>(B24*F$7)+(C24*F$8)+(D24*F$9)+(E24*F$10)</f>
        <v>161.44355555555558</v>
      </c>
      <c r="G24" s="53"/>
      <c r="H24" s="707" t="s">
        <v>42</v>
      </c>
    </row>
    <row r="25" spans="1:8" x14ac:dyDescent="0.2">
      <c r="A25" s="61" t="s">
        <v>107</v>
      </c>
      <c r="B25" s="51">
        <v>1</v>
      </c>
      <c r="C25" s="51"/>
      <c r="D25" s="51">
        <v>2</v>
      </c>
      <c r="E25" s="51">
        <v>0</v>
      </c>
      <c r="F25" s="52">
        <f t="shared" ref="F25:F30" si="1">(B25*F$7)+(C25*F$8)+(D25*F$9)+(E25*F$10)</f>
        <v>79.063111111111112</v>
      </c>
      <c r="G25" s="53"/>
      <c r="H25" s="708"/>
    </row>
    <row r="26" spans="1:8" x14ac:dyDescent="0.2">
      <c r="A26" s="61" t="s">
        <v>108</v>
      </c>
      <c r="B26" s="51">
        <v>2</v>
      </c>
      <c r="C26" s="51">
        <v>8</v>
      </c>
      <c r="D26" s="51">
        <v>1</v>
      </c>
      <c r="E26" s="51">
        <v>5</v>
      </c>
      <c r="F26" s="52">
        <f t="shared" si="1"/>
        <v>267.5982222222222</v>
      </c>
      <c r="G26" s="53"/>
      <c r="H26" s="708"/>
    </row>
    <row r="27" spans="1:8" x14ac:dyDescent="0.2">
      <c r="A27" s="61" t="s">
        <v>109</v>
      </c>
      <c r="B27" s="51">
        <v>6</v>
      </c>
      <c r="C27" s="51">
        <v>12</v>
      </c>
      <c r="D27" s="51">
        <v>4</v>
      </c>
      <c r="E27" s="51">
        <v>4</v>
      </c>
      <c r="F27" s="52">
        <f t="shared" si="1"/>
        <v>549.57155555555562</v>
      </c>
      <c r="G27" s="54"/>
      <c r="H27" s="708"/>
    </row>
    <row r="28" spans="1:8" x14ac:dyDescent="0.2">
      <c r="A28" s="61"/>
      <c r="B28" s="55"/>
      <c r="C28" s="55"/>
      <c r="D28" s="55"/>
      <c r="E28" s="55"/>
      <c r="F28" s="52">
        <f>(B28*F$7)+(C28*F$8)+(D28*F$9)+(E28*F$10)</f>
        <v>0</v>
      </c>
      <c r="G28" s="53"/>
      <c r="H28" s="708"/>
    </row>
    <row r="29" spans="1:8" x14ac:dyDescent="0.2">
      <c r="A29" s="61"/>
      <c r="B29" s="55"/>
      <c r="C29" s="55"/>
      <c r="D29" s="55"/>
      <c r="E29" s="55"/>
      <c r="F29" s="52">
        <f>(B29*F$7)+(C29*F$8)+(D29*F$9)+(E29*F$10)</f>
        <v>0</v>
      </c>
      <c r="G29" s="53"/>
      <c r="H29" s="708"/>
    </row>
    <row r="30" spans="1:8" x14ac:dyDescent="0.2">
      <c r="A30" s="61"/>
      <c r="B30" s="55"/>
      <c r="C30" s="55"/>
      <c r="D30" s="55"/>
      <c r="E30" s="55"/>
      <c r="F30" s="52">
        <f t="shared" si="1"/>
        <v>0</v>
      </c>
      <c r="G30" s="53"/>
      <c r="H30" s="709"/>
    </row>
    <row r="31" spans="1:8" x14ac:dyDescent="0.2">
      <c r="A31" s="739"/>
      <c r="B31" s="740"/>
      <c r="C31" s="740"/>
      <c r="D31" s="740"/>
      <c r="E31" s="740"/>
      <c r="F31" s="740"/>
      <c r="G31" s="740"/>
      <c r="H31" s="741"/>
    </row>
    <row r="32" spans="1:8" ht="26.25" customHeight="1" x14ac:dyDescent="0.2">
      <c r="A32" s="717" t="s">
        <v>78</v>
      </c>
      <c r="B32" s="718"/>
      <c r="C32" s="718"/>
      <c r="D32" s="718"/>
      <c r="E32" s="718"/>
      <c r="F32" s="742"/>
      <c r="G32" s="35" t="s">
        <v>2</v>
      </c>
      <c r="H32" s="35" t="s">
        <v>18</v>
      </c>
    </row>
    <row r="33" spans="1:8" s="31" customFormat="1" ht="24.75" customHeight="1" x14ac:dyDescent="0.2">
      <c r="A33" s="719" t="s">
        <v>103</v>
      </c>
      <c r="B33" s="720"/>
      <c r="C33" s="720"/>
      <c r="D33" s="720"/>
      <c r="E33" s="725"/>
      <c r="F33" s="36">
        <f>SUM(F24:F30)</f>
        <v>1057.6764444444445</v>
      </c>
      <c r="G33" s="37"/>
      <c r="H33" s="707" t="s">
        <v>32</v>
      </c>
    </row>
    <row r="34" spans="1:8" x14ac:dyDescent="0.2">
      <c r="A34" s="721"/>
      <c r="B34" s="722"/>
      <c r="C34" s="722"/>
      <c r="D34" s="722"/>
      <c r="E34" s="722"/>
      <c r="F34" s="722"/>
      <c r="G34" s="723"/>
      <c r="H34" s="708"/>
    </row>
    <row r="35" spans="1:8" ht="14.25" x14ac:dyDescent="0.2">
      <c r="A35" s="711" t="s">
        <v>53</v>
      </c>
      <c r="B35" s="712"/>
      <c r="C35" s="712"/>
      <c r="D35" s="712"/>
      <c r="E35" s="712"/>
      <c r="F35" s="712"/>
      <c r="G35" s="713"/>
      <c r="H35" s="708"/>
    </row>
    <row r="36" spans="1:8" x14ac:dyDescent="0.2">
      <c r="A36" s="686"/>
      <c r="B36" s="687"/>
      <c r="C36" s="687"/>
      <c r="D36" s="687"/>
      <c r="E36" s="687"/>
      <c r="F36" s="687"/>
      <c r="G36" s="688"/>
      <c r="H36" s="708"/>
    </row>
    <row r="37" spans="1:8" x14ac:dyDescent="0.2">
      <c r="A37" s="56" t="s">
        <v>80</v>
      </c>
      <c r="B37" s="39"/>
      <c r="C37" s="987" t="s">
        <v>104</v>
      </c>
      <c r="D37" s="991"/>
      <c r="E37" s="991"/>
      <c r="F37" s="992">
        <f>SUM(F33,B37)</f>
        <v>1057.6764444444445</v>
      </c>
      <c r="G37" s="47" t="s">
        <v>105</v>
      </c>
      <c r="H37" s="709"/>
    </row>
    <row r="38" spans="1:8" x14ac:dyDescent="0.2">
      <c r="A38" s="721"/>
      <c r="B38" s="722"/>
      <c r="C38" s="722"/>
      <c r="D38" s="722"/>
      <c r="E38" s="722"/>
      <c r="F38" s="722"/>
      <c r="G38" s="722"/>
      <c r="H38" s="723"/>
    </row>
    <row r="39" spans="1:8" ht="21" customHeight="1" x14ac:dyDescent="0.2">
      <c r="A39" s="979" t="s">
        <v>459</v>
      </c>
      <c r="B39" s="980"/>
      <c r="C39" s="980"/>
      <c r="D39" s="980"/>
      <c r="E39" s="980"/>
      <c r="F39" s="980"/>
      <c r="G39" s="980"/>
      <c r="H39" s="980"/>
    </row>
    <row r="40" spans="1:8" ht="60.75" customHeight="1" x14ac:dyDescent="0.2">
      <c r="A40" s="38" t="s">
        <v>457</v>
      </c>
      <c r="B40" s="976">
        <v>0.1</v>
      </c>
      <c r="C40" s="957">
        <f>$F$37*B40</f>
        <v>105.76764444444446</v>
      </c>
      <c r="D40" s="987" t="s">
        <v>85</v>
      </c>
      <c r="E40" s="988"/>
      <c r="F40" s="990">
        <f>$F$37+C40</f>
        <v>1163.4440888888889</v>
      </c>
      <c r="G40" s="978" t="s">
        <v>52</v>
      </c>
      <c r="H40" s="48"/>
    </row>
    <row r="41" spans="1:8" ht="100.5" customHeight="1" x14ac:dyDescent="0.2">
      <c r="A41" s="38" t="s">
        <v>458</v>
      </c>
      <c r="B41" s="976">
        <v>0.7</v>
      </c>
      <c r="C41" s="957">
        <f>$F$37*B41</f>
        <v>740.37351111111116</v>
      </c>
      <c r="D41" s="987" t="s">
        <v>86</v>
      </c>
      <c r="E41" s="988"/>
      <c r="F41" s="990">
        <f>$F$37+C41</f>
        <v>1798.0499555555557</v>
      </c>
      <c r="G41" s="978" t="s">
        <v>51</v>
      </c>
      <c r="H41" s="48" t="s">
        <v>460</v>
      </c>
    </row>
    <row r="42" spans="1:8" x14ac:dyDescent="0.2">
      <c r="E42" s="9"/>
      <c r="H42" s="90"/>
    </row>
  </sheetData>
  <mergeCells count="22">
    <mergeCell ref="A39:H39"/>
    <mergeCell ref="D40:E40"/>
    <mergeCell ref="D41:E41"/>
    <mergeCell ref="K1:R2"/>
    <mergeCell ref="A4:H4"/>
    <mergeCell ref="C37:E37"/>
    <mergeCell ref="A38:H38"/>
    <mergeCell ref="A21:H21"/>
    <mergeCell ref="A22:H22"/>
    <mergeCell ref="H24:H30"/>
    <mergeCell ref="A31:H31"/>
    <mergeCell ref="A32:F32"/>
    <mergeCell ref="A33:E33"/>
    <mergeCell ref="H33:H37"/>
    <mergeCell ref="A1:H1"/>
    <mergeCell ref="A34:G34"/>
    <mergeCell ref="A35:G35"/>
    <mergeCell ref="A36:G36"/>
    <mergeCell ref="A2:H2"/>
    <mergeCell ref="A20:H20"/>
    <mergeCell ref="G6:G19"/>
    <mergeCell ref="H6:H19"/>
  </mergeCells>
  <pageMargins left="0.7" right="0.7" top="0.75" bottom="0.75" header="0.3" footer="0.3"/>
  <pageSetup scale="70" orientation="landscape"/>
  <headerFooter>
    <oddHeader xml:space="preserve">&amp;LVanderbilt Medical Center 
Office of Research&amp;RCore Hourly Fee Documentation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C59"/>
  <sheetViews>
    <sheetView showGridLines="0" zoomScale="70" zoomScaleNormal="70" workbookViewId="0">
      <pane xSplit="3" topLeftCell="D1" activePane="topRight" state="frozen"/>
      <selection activeCell="Q36" sqref="A28:Q36"/>
      <selection pane="topRight" activeCell="B2" sqref="B2"/>
    </sheetView>
  </sheetViews>
  <sheetFormatPr defaultColWidth="11.42578125" defaultRowHeight="12.75" x14ac:dyDescent="0.2"/>
  <cols>
    <col min="1" max="1" width="19.85546875" style="72" customWidth="1"/>
    <col min="2" max="2" width="34.85546875" style="72" customWidth="1"/>
    <col min="3" max="3" width="44.85546875" style="72" customWidth="1"/>
    <col min="4" max="4" width="25.5703125" style="72" customWidth="1"/>
    <col min="5" max="5" width="22.5703125" style="74" customWidth="1"/>
    <col min="6" max="6" width="19.28515625" style="72" customWidth="1"/>
    <col min="7" max="7" width="24" style="72" customWidth="1"/>
    <col min="8" max="8" width="23.42578125" style="72" customWidth="1"/>
    <col min="9" max="9" width="22.5703125" style="72" customWidth="1"/>
    <col min="10" max="10" width="16.42578125" style="74" customWidth="1"/>
    <col min="11" max="11" width="17.140625" style="72" customWidth="1"/>
    <col min="12" max="12" width="6.7109375" style="72" customWidth="1"/>
    <col min="13" max="13" width="28.42578125" style="72" customWidth="1"/>
    <col min="14" max="14" width="28.42578125" style="77" customWidth="1"/>
    <col min="15" max="15" width="23.42578125" style="72" customWidth="1"/>
    <col min="16" max="16" width="6.7109375" style="72" customWidth="1"/>
    <col min="17" max="17" width="21.140625" style="72" customWidth="1"/>
    <col min="18" max="18" width="27.28515625" style="72" customWidth="1"/>
    <col min="19" max="19" width="25.42578125" style="72" customWidth="1"/>
    <col min="20" max="20" width="37.140625" style="72" customWidth="1"/>
    <col min="21" max="21" width="6.5703125" style="72" customWidth="1"/>
    <col min="22" max="22" width="27.85546875" style="72" customWidth="1"/>
    <col min="23" max="23" width="21.7109375" style="72" customWidth="1"/>
    <col min="24" max="24" width="25.42578125" style="72" customWidth="1"/>
    <col min="25" max="25" width="29.28515625" style="72" customWidth="1"/>
    <col min="26" max="26" width="28.85546875" style="72" customWidth="1"/>
    <col min="27" max="27" width="6.7109375" style="72" customWidth="1"/>
    <col min="28" max="16384" width="11.42578125" style="72"/>
  </cols>
  <sheetData>
    <row r="1" spans="1:29" ht="13.5" thickBot="1" x14ac:dyDescent="0.25">
      <c r="C1" s="386">
        <v>1</v>
      </c>
      <c r="D1" s="386">
        <v>2</v>
      </c>
      <c r="E1" s="386">
        <v>3</v>
      </c>
      <c r="F1" s="386">
        <v>4</v>
      </c>
      <c r="G1" s="386">
        <v>5</v>
      </c>
      <c r="H1" s="386">
        <v>6</v>
      </c>
      <c r="I1" s="386">
        <v>7</v>
      </c>
      <c r="J1" s="386">
        <v>8</v>
      </c>
      <c r="K1" s="386">
        <v>9</v>
      </c>
      <c r="L1" s="386">
        <v>10</v>
      </c>
      <c r="M1" s="386">
        <v>11</v>
      </c>
      <c r="N1" s="386">
        <v>12</v>
      </c>
      <c r="O1" s="386">
        <v>13</v>
      </c>
      <c r="P1" s="386">
        <v>14</v>
      </c>
      <c r="Q1" s="386">
        <v>15</v>
      </c>
      <c r="R1" s="386">
        <v>16</v>
      </c>
      <c r="S1" s="386">
        <v>17</v>
      </c>
      <c r="T1" s="386">
        <v>18</v>
      </c>
      <c r="U1" s="386">
        <v>19</v>
      </c>
      <c r="V1" s="386">
        <v>20</v>
      </c>
      <c r="W1" s="386">
        <v>21</v>
      </c>
      <c r="X1" s="386">
        <v>22</v>
      </c>
      <c r="Y1" s="386">
        <v>23</v>
      </c>
      <c r="Z1" s="386">
        <v>24</v>
      </c>
    </row>
    <row r="2" spans="1:29" ht="54.75" customHeight="1" thickBot="1" x14ac:dyDescent="0.3">
      <c r="B2" s="312" t="s">
        <v>289</v>
      </c>
      <c r="D2" s="747" t="s">
        <v>259</v>
      </c>
      <c r="E2" s="748"/>
      <c r="F2" s="748"/>
      <c r="G2" s="748"/>
      <c r="H2" s="747" t="s">
        <v>260</v>
      </c>
      <c r="I2" s="748"/>
      <c r="J2" s="748"/>
      <c r="K2" s="749"/>
      <c r="M2" s="1030" t="s">
        <v>261</v>
      </c>
      <c r="N2" s="463" t="s">
        <v>262</v>
      </c>
      <c r="O2" s="458" t="s">
        <v>263</v>
      </c>
      <c r="Q2" s="1004" t="s">
        <v>264</v>
      </c>
      <c r="R2" s="750"/>
      <c r="S2" s="751"/>
      <c r="T2" s="1011" t="s">
        <v>347</v>
      </c>
      <c r="V2" s="756" t="s">
        <v>265</v>
      </c>
      <c r="W2" s="757"/>
      <c r="X2" s="758"/>
      <c r="Y2" s="769" t="s">
        <v>348</v>
      </c>
      <c r="Z2" s="768"/>
    </row>
    <row r="3" spans="1:29" s="70" customFormat="1" ht="53.25" customHeight="1" thickBot="1" x14ac:dyDescent="0.25">
      <c r="B3" s="310" t="s">
        <v>258</v>
      </c>
      <c r="C3" s="331"/>
      <c r="D3" s="327" t="s">
        <v>463</v>
      </c>
      <c r="E3" s="334" t="s">
        <v>370</v>
      </c>
      <c r="F3" s="328" t="s">
        <v>357</v>
      </c>
      <c r="G3" s="328" t="s">
        <v>358</v>
      </c>
      <c r="H3" s="327" t="s">
        <v>113</v>
      </c>
      <c r="I3" s="328" t="s">
        <v>114</v>
      </c>
      <c r="J3" s="328" t="s">
        <v>115</v>
      </c>
      <c r="K3" s="329" t="s">
        <v>116</v>
      </c>
      <c r="M3" s="1031" t="s">
        <v>140</v>
      </c>
      <c r="N3" s="1040" t="s">
        <v>139</v>
      </c>
      <c r="O3" s="459" t="s">
        <v>301</v>
      </c>
      <c r="Q3" s="481" t="s">
        <v>266</v>
      </c>
      <c r="R3" s="482" t="s">
        <v>117</v>
      </c>
      <c r="S3" s="337" t="s">
        <v>118</v>
      </c>
      <c r="T3" s="1012" t="s">
        <v>345</v>
      </c>
      <c r="V3" s="481" t="s">
        <v>265</v>
      </c>
      <c r="W3" s="482" t="s">
        <v>267</v>
      </c>
      <c r="X3" s="337" t="s">
        <v>118</v>
      </c>
      <c r="Y3" s="467" t="s">
        <v>345</v>
      </c>
      <c r="Z3" s="468" t="s">
        <v>321</v>
      </c>
    </row>
    <row r="4" spans="1:29" s="70" customFormat="1" ht="78" thickTop="1" thickBot="1" x14ac:dyDescent="0.25">
      <c r="A4" s="346" t="s">
        <v>367</v>
      </c>
      <c r="B4" s="311" t="s">
        <v>142</v>
      </c>
      <c r="C4" s="332" t="s">
        <v>143</v>
      </c>
      <c r="D4" s="323" t="s">
        <v>464</v>
      </c>
      <c r="E4" s="316" t="s">
        <v>119</v>
      </c>
      <c r="F4" s="317"/>
      <c r="G4" s="308"/>
      <c r="H4" s="315" t="s">
        <v>120</v>
      </c>
      <c r="I4" s="319" t="s">
        <v>327</v>
      </c>
      <c r="J4" s="319"/>
      <c r="K4" s="318"/>
      <c r="L4" s="309"/>
      <c r="M4" s="1032" t="s">
        <v>329</v>
      </c>
      <c r="N4" s="464" t="s">
        <v>328</v>
      </c>
      <c r="O4" s="460"/>
      <c r="P4" s="309"/>
      <c r="Q4" s="1013" t="s">
        <v>268</v>
      </c>
      <c r="R4" s="1014" t="s">
        <v>136</v>
      </c>
      <c r="S4" s="470" t="s">
        <v>121</v>
      </c>
      <c r="T4" s="1015" t="s">
        <v>350</v>
      </c>
      <c r="V4" s="283" t="s">
        <v>269</v>
      </c>
      <c r="W4" s="284" t="s">
        <v>136</v>
      </c>
      <c r="X4" s="285" t="s">
        <v>121</v>
      </c>
      <c r="Y4" s="469" t="s">
        <v>349</v>
      </c>
      <c r="Z4" s="470" t="s">
        <v>346</v>
      </c>
    </row>
    <row r="5" spans="1:29" ht="48" customHeight="1" x14ac:dyDescent="0.2">
      <c r="A5" s="287"/>
      <c r="B5" s="313" t="s">
        <v>149</v>
      </c>
      <c r="C5" s="351" t="s">
        <v>122</v>
      </c>
      <c r="D5" s="335"/>
      <c r="E5" s="523"/>
      <c r="F5" s="639">
        <f>(D5+E5)</f>
        <v>0</v>
      </c>
      <c r="G5" s="288" t="e">
        <f t="shared" ref="G5:G10" si="0">F5/$F$12</f>
        <v>#DIV/0!</v>
      </c>
      <c r="H5" s="520"/>
      <c r="I5" s="289">
        <f t="shared" ref="I5:I10" si="1">+F5*H5</f>
        <v>0</v>
      </c>
      <c r="J5" s="286">
        <f t="shared" ref="J5:J9" si="2">+(I5/60)</f>
        <v>0</v>
      </c>
      <c r="K5" s="324" t="e">
        <f>+J5/$J$12</f>
        <v>#DIV/0!</v>
      </c>
      <c r="M5" s="1033" t="e">
        <f>K5*$M$15</f>
        <v>#DIV/0!</v>
      </c>
      <c r="N5" s="465">
        <f>HLOOKUP($C5,'(5c) Non Labor Expenses'!$I$33:$N$34,2,FALSE)</f>
        <v>0</v>
      </c>
      <c r="O5" s="461" t="e">
        <f>SUM(M5:N5)</f>
        <v>#DIV/0!</v>
      </c>
      <c r="Q5" s="1016"/>
      <c r="R5" s="1017"/>
      <c r="S5" s="1018" t="e">
        <f t="shared" ref="S5:S10" si="3">$O5+$Q5</f>
        <v>#DIV/0!</v>
      </c>
      <c r="T5" s="1019" t="e">
        <f>IF(S5=0,"0",(S5/$F5))</f>
        <v>#DIV/0!</v>
      </c>
      <c r="V5" s="476"/>
      <c r="W5" s="477"/>
      <c r="X5" s="291" t="e">
        <f>S5+V5</f>
        <v>#DIV/0!</v>
      </c>
      <c r="Y5" s="345" t="e">
        <f>IF(X5=0,"0",(X5/$F5))</f>
        <v>#DIV/0!</v>
      </c>
      <c r="Z5" s="642" t="e">
        <f>$F5*Y5</f>
        <v>#DIV/0!</v>
      </c>
    </row>
    <row r="6" spans="1:29" ht="18" customHeight="1" x14ac:dyDescent="0.2">
      <c r="A6" s="287"/>
      <c r="B6" s="314" t="s">
        <v>149</v>
      </c>
      <c r="C6" s="297" t="s">
        <v>123</v>
      </c>
      <c r="D6" s="336"/>
      <c r="E6" s="524"/>
      <c r="F6" s="640">
        <f t="shared" ref="F6:F10" si="4">(D6+E6)</f>
        <v>0</v>
      </c>
      <c r="G6" s="293" t="e">
        <f t="shared" si="0"/>
        <v>#DIV/0!</v>
      </c>
      <c r="H6" s="521"/>
      <c r="I6" s="294">
        <f t="shared" si="1"/>
        <v>0</v>
      </c>
      <c r="J6" s="292">
        <f t="shared" si="2"/>
        <v>0</v>
      </c>
      <c r="K6" s="325" t="e">
        <f t="shared" ref="K6:K10" si="5">+J6/$J$12</f>
        <v>#DIV/0!</v>
      </c>
      <c r="M6" s="1034" t="e">
        <f t="shared" ref="M6:M10" si="6">G6*$M$15</f>
        <v>#DIV/0!</v>
      </c>
      <c r="N6" s="466">
        <f>HLOOKUP($C6,'(5c) Non Labor Expenses'!$I$33:$N$34,2,FALSE)</f>
        <v>0</v>
      </c>
      <c r="O6" s="462" t="e">
        <f t="shared" ref="O6:O10" si="7">SUM(M6:N6)</f>
        <v>#DIV/0!</v>
      </c>
      <c r="Q6" s="1020"/>
      <c r="R6" s="1021"/>
      <c r="S6" s="1022" t="e">
        <f t="shared" si="3"/>
        <v>#DIV/0!</v>
      </c>
      <c r="T6" s="1023" t="e">
        <f t="shared" ref="T6:T10" si="8">IF(S6=0,"0",(S6/$F6))</f>
        <v>#DIV/0!</v>
      </c>
      <c r="V6" s="476"/>
      <c r="W6" s="478"/>
      <c r="X6" s="290" t="e">
        <f>S6+V6</f>
        <v>#DIV/0!</v>
      </c>
      <c r="Y6" s="338" t="e">
        <f t="shared" ref="Y6:Y10" si="9">IF(X6=0,"0",(X6/$F6))</f>
        <v>#DIV/0!</v>
      </c>
      <c r="Z6" s="295" t="e">
        <f t="shared" ref="Z6:Z10" si="10">$F6*Y6</f>
        <v>#DIV/0!</v>
      </c>
      <c r="AB6" s="296"/>
      <c r="AC6" s="73"/>
    </row>
    <row r="7" spans="1:29" ht="18" customHeight="1" x14ac:dyDescent="0.2">
      <c r="A7" s="287"/>
      <c r="B7" s="314" t="s">
        <v>150</v>
      </c>
      <c r="C7" s="297" t="s">
        <v>124</v>
      </c>
      <c r="D7" s="336"/>
      <c r="E7" s="524"/>
      <c r="F7" s="640">
        <f t="shared" si="4"/>
        <v>0</v>
      </c>
      <c r="G7" s="293" t="e">
        <f t="shared" si="0"/>
        <v>#DIV/0!</v>
      </c>
      <c r="H7" s="521"/>
      <c r="I7" s="294">
        <f t="shared" si="1"/>
        <v>0</v>
      </c>
      <c r="J7" s="292">
        <f t="shared" si="2"/>
        <v>0</v>
      </c>
      <c r="K7" s="325" t="e">
        <f t="shared" si="5"/>
        <v>#DIV/0!</v>
      </c>
      <c r="M7" s="1034" t="e">
        <f t="shared" si="6"/>
        <v>#DIV/0!</v>
      </c>
      <c r="N7" s="466">
        <f>HLOOKUP($C7,'(5c) Non Labor Expenses'!$I$33:$N$34,2,FALSE)</f>
        <v>0</v>
      </c>
      <c r="O7" s="462" t="e">
        <f t="shared" si="7"/>
        <v>#DIV/0!</v>
      </c>
      <c r="Q7" s="1020"/>
      <c r="R7" s="1021"/>
      <c r="S7" s="1022" t="e">
        <f t="shared" si="3"/>
        <v>#DIV/0!</v>
      </c>
      <c r="T7" s="1023" t="e">
        <f t="shared" si="8"/>
        <v>#DIV/0!</v>
      </c>
      <c r="V7" s="476"/>
      <c r="W7" s="478"/>
      <c r="X7" s="290" t="e">
        <f>S7+V7</f>
        <v>#DIV/0!</v>
      </c>
      <c r="Y7" s="338" t="e">
        <f t="shared" si="9"/>
        <v>#DIV/0!</v>
      </c>
      <c r="Z7" s="295" t="e">
        <f t="shared" si="10"/>
        <v>#DIV/0!</v>
      </c>
    </row>
    <row r="8" spans="1:29" ht="18" customHeight="1" x14ac:dyDescent="0.2">
      <c r="A8" s="287"/>
      <c r="B8" s="314" t="s">
        <v>150</v>
      </c>
      <c r="C8" s="297" t="s">
        <v>125</v>
      </c>
      <c r="D8" s="336"/>
      <c r="E8" s="524"/>
      <c r="F8" s="640">
        <f t="shared" si="4"/>
        <v>0</v>
      </c>
      <c r="G8" s="293" t="e">
        <f t="shared" si="0"/>
        <v>#DIV/0!</v>
      </c>
      <c r="H8" s="521"/>
      <c r="I8" s="294">
        <f t="shared" si="1"/>
        <v>0</v>
      </c>
      <c r="J8" s="292">
        <f t="shared" si="2"/>
        <v>0</v>
      </c>
      <c r="K8" s="325" t="e">
        <f t="shared" si="5"/>
        <v>#DIV/0!</v>
      </c>
      <c r="M8" s="1034" t="e">
        <f t="shared" si="6"/>
        <v>#DIV/0!</v>
      </c>
      <c r="N8" s="466">
        <f>HLOOKUP($C8,'(5c) Non Labor Expenses'!$I$33:$N$34,2,FALSE)</f>
        <v>0</v>
      </c>
      <c r="O8" s="462" t="e">
        <f t="shared" si="7"/>
        <v>#DIV/0!</v>
      </c>
      <c r="Q8" s="1020"/>
      <c r="R8" s="1021"/>
      <c r="S8" s="1022" t="e">
        <f t="shared" si="3"/>
        <v>#DIV/0!</v>
      </c>
      <c r="T8" s="1023" t="e">
        <f t="shared" si="8"/>
        <v>#DIV/0!</v>
      </c>
      <c r="V8" s="476"/>
      <c r="W8" s="478"/>
      <c r="X8" s="290" t="e">
        <f>S8+V8</f>
        <v>#DIV/0!</v>
      </c>
      <c r="Y8" s="338" t="e">
        <f t="shared" si="9"/>
        <v>#DIV/0!</v>
      </c>
      <c r="Z8" s="295" t="e">
        <f t="shared" si="10"/>
        <v>#DIV/0!</v>
      </c>
    </row>
    <row r="9" spans="1:29" ht="18" customHeight="1" x14ac:dyDescent="0.2">
      <c r="A9" s="287"/>
      <c r="B9" s="314" t="s">
        <v>151</v>
      </c>
      <c r="C9" s="297" t="s">
        <v>126</v>
      </c>
      <c r="D9" s="336"/>
      <c r="E9" s="524"/>
      <c r="F9" s="640">
        <f t="shared" si="4"/>
        <v>0</v>
      </c>
      <c r="G9" s="293" t="e">
        <f t="shared" si="0"/>
        <v>#DIV/0!</v>
      </c>
      <c r="H9" s="521"/>
      <c r="I9" s="294">
        <f t="shared" si="1"/>
        <v>0</v>
      </c>
      <c r="J9" s="292">
        <f t="shared" si="2"/>
        <v>0</v>
      </c>
      <c r="K9" s="325" t="e">
        <f t="shared" si="5"/>
        <v>#DIV/0!</v>
      </c>
      <c r="M9" s="1034" t="e">
        <f t="shared" si="6"/>
        <v>#DIV/0!</v>
      </c>
      <c r="N9" s="466">
        <f>HLOOKUP($C9,'(5c) Non Labor Expenses'!$I$33:$N$34,2,FALSE)</f>
        <v>0</v>
      </c>
      <c r="O9" s="462" t="e">
        <f t="shared" si="7"/>
        <v>#DIV/0!</v>
      </c>
      <c r="Q9" s="1020"/>
      <c r="R9" s="1021"/>
      <c r="S9" s="1022" t="e">
        <f t="shared" si="3"/>
        <v>#DIV/0!</v>
      </c>
      <c r="T9" s="1023" t="e">
        <f t="shared" si="8"/>
        <v>#DIV/0!</v>
      </c>
      <c r="V9" s="476"/>
      <c r="W9" s="478"/>
      <c r="X9" s="290" t="e">
        <f>S9+V9</f>
        <v>#DIV/0!</v>
      </c>
      <c r="Y9" s="338" t="e">
        <f t="shared" si="9"/>
        <v>#DIV/0!</v>
      </c>
      <c r="Z9" s="295" t="e">
        <f t="shared" si="10"/>
        <v>#DIV/0!</v>
      </c>
    </row>
    <row r="10" spans="1:29" ht="18" customHeight="1" thickBot="1" x14ac:dyDescent="0.25">
      <c r="A10" s="287"/>
      <c r="B10" s="495" t="s">
        <v>151</v>
      </c>
      <c r="C10" s="496" t="s">
        <v>127</v>
      </c>
      <c r="D10" s="497"/>
      <c r="E10" s="525"/>
      <c r="F10" s="641">
        <f t="shared" si="4"/>
        <v>0</v>
      </c>
      <c r="G10" s="499" t="e">
        <f t="shared" si="0"/>
        <v>#DIV/0!</v>
      </c>
      <c r="H10" s="522"/>
      <c r="I10" s="500">
        <f t="shared" si="1"/>
        <v>0</v>
      </c>
      <c r="J10" s="498">
        <f>+(I10/60)</f>
        <v>0</v>
      </c>
      <c r="K10" s="501" t="e">
        <f t="shared" si="5"/>
        <v>#DIV/0!</v>
      </c>
      <c r="M10" s="1035" t="e">
        <f t="shared" si="6"/>
        <v>#DIV/0!</v>
      </c>
      <c r="N10" s="502">
        <f>HLOOKUP($C10,'(5c) Non Labor Expenses'!$I$33:$N$34,2,FALSE)</f>
        <v>0</v>
      </c>
      <c r="O10" s="503" t="e">
        <f t="shared" si="7"/>
        <v>#DIV/0!</v>
      </c>
      <c r="Q10" s="1024"/>
      <c r="R10" s="1025"/>
      <c r="S10" s="1026" t="e">
        <f t="shared" si="3"/>
        <v>#DIV/0!</v>
      </c>
      <c r="T10" s="1027" t="e">
        <f t="shared" si="8"/>
        <v>#DIV/0!</v>
      </c>
      <c r="V10" s="479"/>
      <c r="W10" s="480"/>
      <c r="X10" s="320" t="e">
        <f>S10+V10</f>
        <v>#DIV/0!</v>
      </c>
      <c r="Y10" s="339" t="e">
        <f t="shared" si="9"/>
        <v>#DIV/0!</v>
      </c>
      <c r="Z10" s="321" t="e">
        <f t="shared" si="10"/>
        <v>#DIV/0!</v>
      </c>
    </row>
    <row r="11" spans="1:29" s="71" customFormat="1" ht="45" customHeight="1" thickTop="1" thickBot="1" x14ac:dyDescent="0.25">
      <c r="A11" s="542" t="s">
        <v>250</v>
      </c>
      <c r="B11" s="506"/>
      <c r="C11" s="507" t="s">
        <v>128</v>
      </c>
      <c r="D11" s="542" t="s">
        <v>250</v>
      </c>
      <c r="E11" s="513"/>
      <c r="F11" s="508" t="s">
        <v>357</v>
      </c>
      <c r="G11" s="509" t="s">
        <v>138</v>
      </c>
      <c r="H11" s="752" t="s">
        <v>296</v>
      </c>
      <c r="I11" s="753"/>
      <c r="J11" s="509" t="s">
        <v>137</v>
      </c>
      <c r="K11" s="510" t="s">
        <v>270</v>
      </c>
      <c r="M11" s="609" t="s">
        <v>250</v>
      </c>
      <c r="N11" s="511" t="s">
        <v>250</v>
      </c>
      <c r="O11" s="512" t="s">
        <v>141</v>
      </c>
      <c r="Q11" s="471" t="s">
        <v>351</v>
      </c>
      <c r="R11" s="472"/>
      <c r="S11" s="473" t="s">
        <v>118</v>
      </c>
      <c r="T11" s="472"/>
      <c r="V11" s="471" t="s">
        <v>351</v>
      </c>
      <c r="W11" s="472"/>
      <c r="X11" s="473" t="s">
        <v>118</v>
      </c>
      <c r="Y11" s="472"/>
      <c r="Z11" s="473" t="s">
        <v>352</v>
      </c>
    </row>
    <row r="12" spans="1:29" ht="72" customHeight="1" thickBot="1" x14ac:dyDescent="0.25">
      <c r="A12" s="543">
        <f>SUM(A5:A11)</f>
        <v>0</v>
      </c>
      <c r="B12" s="504"/>
      <c r="C12" s="333"/>
      <c r="D12" s="505">
        <f>SUM(D5:D11)</f>
        <v>0</v>
      </c>
      <c r="E12" s="516"/>
      <c r="F12" s="518">
        <f>SUM(F5:F11)</f>
        <v>0</v>
      </c>
      <c r="G12" s="519" t="e">
        <f t="shared" ref="G12" si="11">SUM(G5:G11)</f>
        <v>#DIV/0!</v>
      </c>
      <c r="H12" s="754" t="s">
        <v>295</v>
      </c>
      <c r="I12" s="755"/>
      <c r="J12" s="326">
        <f t="shared" ref="J12:O12" si="12">SUM(J5:J11)</f>
        <v>0</v>
      </c>
      <c r="K12" s="330" t="e">
        <f t="shared" si="12"/>
        <v>#DIV/0!</v>
      </c>
      <c r="M12" s="1036" t="e">
        <f t="shared" si="12"/>
        <v>#DIV/0!</v>
      </c>
      <c r="N12" s="1007">
        <f t="shared" si="12"/>
        <v>0</v>
      </c>
      <c r="O12" s="1008" t="e">
        <f t="shared" si="12"/>
        <v>#DIV/0!</v>
      </c>
      <c r="Q12" s="487">
        <f>SUM(Q5:Q11)</f>
        <v>0</v>
      </c>
      <c r="R12" s="475"/>
      <c r="S12" s="474" t="e">
        <f>SUM(S5:S11)</f>
        <v>#DIV/0!</v>
      </c>
      <c r="T12" s="475"/>
      <c r="V12" s="474">
        <f>SUM(V5:V11)</f>
        <v>0</v>
      </c>
      <c r="W12" s="475"/>
      <c r="X12" s="474" t="e">
        <f>SUM(X5:X11)</f>
        <v>#DIV/0!</v>
      </c>
      <c r="Y12" s="475"/>
      <c r="Z12" s="474" t="e">
        <f>SUM(Z5:Z11)</f>
        <v>#DIV/0!</v>
      </c>
    </row>
    <row r="13" spans="1:29" ht="66" customHeight="1" thickTop="1" thickBot="1" x14ac:dyDescent="0.25">
      <c r="B13" s="340"/>
      <c r="C13" s="341"/>
      <c r="D13" s="514" t="s">
        <v>401</v>
      </c>
      <c r="E13" s="517"/>
      <c r="F13" s="1002" t="s">
        <v>400</v>
      </c>
      <c r="G13" s="1003"/>
      <c r="H13" s="515"/>
      <c r="I13" s="342" t="s">
        <v>131</v>
      </c>
      <c r="J13" s="343">
        <f>J12/1500</f>
        <v>0</v>
      </c>
      <c r="K13" s="344"/>
      <c r="M13" s="1037" t="s">
        <v>329</v>
      </c>
      <c r="N13" s="1009" t="s">
        <v>328</v>
      </c>
      <c r="O13" s="1010"/>
      <c r="Q13" s="481" t="s">
        <v>297</v>
      </c>
      <c r="R13" s="483" t="s">
        <v>298</v>
      </c>
      <c r="S13" s="765"/>
      <c r="T13" s="766"/>
      <c r="V13" s="481" t="s">
        <v>297</v>
      </c>
      <c r="W13" s="483" t="s">
        <v>299</v>
      </c>
      <c r="X13" s="759"/>
      <c r="Y13" s="760"/>
      <c r="Z13" s="761"/>
    </row>
    <row r="14" spans="1:29" ht="50.25" customHeight="1" thickTop="1" thickBot="1" x14ac:dyDescent="0.25">
      <c r="G14" s="75"/>
      <c r="H14" s="74"/>
      <c r="I14" s="74"/>
      <c r="J14" s="76"/>
      <c r="K14" s="79"/>
      <c r="M14" s="1038" t="s">
        <v>465</v>
      </c>
      <c r="N14" s="1005" t="s">
        <v>344</v>
      </c>
      <c r="Q14" s="484">
        <f>R17*-1</f>
        <v>0</v>
      </c>
      <c r="R14" s="486">
        <f>Q14-Q12</f>
        <v>0</v>
      </c>
      <c r="S14" s="767"/>
      <c r="T14" s="1028"/>
      <c r="V14" s="484">
        <f>'(5c) Labor Expenses'!Q14</f>
        <v>0</v>
      </c>
      <c r="W14" s="485">
        <f>V14+V12</f>
        <v>0</v>
      </c>
      <c r="X14" s="762"/>
      <c r="Y14" s="763"/>
      <c r="Z14" s="764"/>
    </row>
    <row r="15" spans="1:29" ht="25.5" customHeight="1" thickBot="1" x14ac:dyDescent="0.25">
      <c r="B15" s="300"/>
      <c r="I15" s="298"/>
      <c r="J15" s="301"/>
      <c r="K15" s="298"/>
      <c r="M15" s="1039">
        <f>'(5c) Labor Expenses'!N11</f>
        <v>0</v>
      </c>
      <c r="N15" s="1006">
        <f>'(5c) Non Labor Expenses'!Q34</f>
        <v>0</v>
      </c>
      <c r="W15" s="80"/>
    </row>
    <row r="16" spans="1:29" ht="18.75" customHeight="1" thickBot="1" x14ac:dyDescent="0.25">
      <c r="I16" s="298"/>
      <c r="J16" s="301"/>
      <c r="K16" s="298"/>
      <c r="M16" s="298"/>
      <c r="Q16" s="743" t="s">
        <v>290</v>
      </c>
      <c r="R16" s="744"/>
      <c r="S16" s="488" t="s">
        <v>353</v>
      </c>
      <c r="W16" s="80"/>
    </row>
    <row r="17" spans="8:23" ht="19.5" customHeight="1" thickBot="1" x14ac:dyDescent="0.25">
      <c r="I17" s="298"/>
      <c r="J17" s="301"/>
      <c r="K17" s="298"/>
      <c r="M17" s="298"/>
      <c r="Q17" s="493" t="s">
        <v>354</v>
      </c>
      <c r="R17" s="494"/>
      <c r="S17" s="490"/>
      <c r="U17" s="299"/>
      <c r="V17" s="299"/>
      <c r="W17" s="80"/>
    </row>
    <row r="18" spans="8:23" ht="32.25" customHeight="1" x14ac:dyDescent="0.2">
      <c r="I18" s="298"/>
      <c r="J18" s="301"/>
      <c r="K18" s="298"/>
      <c r="M18" s="298"/>
      <c r="Q18" s="489" t="s">
        <v>355</v>
      </c>
      <c r="R18" s="1029" t="e">
        <f>O12</f>
        <v>#DIV/0!</v>
      </c>
      <c r="U18" s="299"/>
      <c r="V18" s="299"/>
      <c r="W18" s="80"/>
    </row>
    <row r="19" spans="8:23" ht="27.75" customHeight="1" x14ac:dyDescent="0.2">
      <c r="I19" s="298"/>
      <c r="J19" s="301"/>
      <c r="K19" s="298"/>
      <c r="M19" s="298"/>
      <c r="Q19" s="491" t="s">
        <v>130</v>
      </c>
      <c r="R19" s="492" t="e">
        <f>R17/R18</f>
        <v>#DIV/0!</v>
      </c>
      <c r="U19" s="299"/>
      <c r="V19" s="299"/>
      <c r="W19" s="80"/>
    </row>
    <row r="20" spans="8:23" ht="28.5" customHeight="1" thickBot="1" x14ac:dyDescent="0.25">
      <c r="Q20" s="745" t="s">
        <v>356</v>
      </c>
      <c r="R20" s="746"/>
      <c r="U20" s="299"/>
      <c r="V20" s="299"/>
      <c r="W20" s="80"/>
    </row>
    <row r="21" spans="8:23" ht="29.25" customHeight="1" x14ac:dyDescent="0.2">
      <c r="H21" s="307"/>
      <c r="I21" s="298"/>
      <c r="J21" s="301"/>
      <c r="K21" s="298"/>
      <c r="M21" s="298"/>
      <c r="U21" s="299"/>
      <c r="V21" s="299"/>
      <c r="W21" s="80"/>
    </row>
    <row r="22" spans="8:23" ht="28.5" customHeight="1" x14ac:dyDescent="0.2">
      <c r="H22" s="307"/>
      <c r="I22" s="298"/>
      <c r="J22" s="301"/>
      <c r="K22" s="298"/>
      <c r="M22" s="298"/>
      <c r="U22" s="299"/>
      <c r="V22" s="299"/>
      <c r="W22" s="80"/>
    </row>
    <row r="23" spans="8:23" ht="20.25" customHeight="1" x14ac:dyDescent="0.2">
      <c r="U23" s="299"/>
      <c r="V23" s="299"/>
      <c r="W23" s="80"/>
    </row>
    <row r="24" spans="8:23" ht="36" customHeight="1" x14ac:dyDescent="0.2">
      <c r="H24" s="307"/>
      <c r="U24" s="299"/>
      <c r="V24" s="299"/>
      <c r="W24" s="80"/>
    </row>
    <row r="25" spans="8:23" ht="17.25" customHeight="1" x14ac:dyDescent="0.2">
      <c r="U25" s="299"/>
      <c r="V25" s="299"/>
      <c r="W25" s="80"/>
    </row>
    <row r="26" spans="8:23" ht="29.25" customHeight="1" x14ac:dyDescent="0.2">
      <c r="H26" s="307"/>
      <c r="I26" s="298"/>
      <c r="J26" s="301"/>
      <c r="K26" s="298"/>
      <c r="M26" s="298"/>
      <c r="U26" s="299"/>
      <c r="V26" s="299"/>
      <c r="W26" s="80"/>
    </row>
    <row r="27" spans="8:23" ht="22.5" customHeight="1" x14ac:dyDescent="0.2">
      <c r="H27" s="307"/>
      <c r="U27" s="299"/>
      <c r="V27" s="299"/>
      <c r="W27" s="80"/>
    </row>
    <row r="28" spans="8:23" ht="22.5" customHeight="1" x14ac:dyDescent="0.2">
      <c r="U28" s="299"/>
      <c r="V28" s="299"/>
      <c r="W28" s="80"/>
    </row>
    <row r="29" spans="8:23" x14ac:dyDescent="0.2">
      <c r="U29" s="299"/>
      <c r="V29" s="299"/>
      <c r="W29" s="80"/>
    </row>
    <row r="30" spans="8:23" x14ac:dyDescent="0.2">
      <c r="U30" s="299"/>
      <c r="V30" s="299"/>
      <c r="W30" s="80"/>
    </row>
    <row r="31" spans="8:23" ht="17.25" customHeight="1" x14ac:dyDescent="0.2">
      <c r="U31" s="299"/>
      <c r="V31" s="299"/>
      <c r="W31" s="80"/>
    </row>
    <row r="32" spans="8:23" x14ac:dyDescent="0.2">
      <c r="U32" s="299"/>
      <c r="V32" s="299"/>
      <c r="W32" s="80"/>
    </row>
    <row r="33" spans="21:23" x14ac:dyDescent="0.2">
      <c r="U33" s="299"/>
      <c r="V33" s="299"/>
      <c r="W33" s="80"/>
    </row>
    <row r="34" spans="21:23" x14ac:dyDescent="0.2">
      <c r="U34" s="299"/>
      <c r="V34" s="299"/>
      <c r="W34" s="80"/>
    </row>
    <row r="35" spans="21:23" x14ac:dyDescent="0.2">
      <c r="U35" s="299"/>
      <c r="V35" s="299"/>
      <c r="W35" s="80"/>
    </row>
    <row r="36" spans="21:23" x14ac:dyDescent="0.2">
      <c r="U36" s="299"/>
      <c r="V36" s="299"/>
      <c r="W36" s="80"/>
    </row>
    <row r="37" spans="21:23" x14ac:dyDescent="0.2">
      <c r="U37" s="299"/>
      <c r="V37" s="299"/>
      <c r="W37" s="80"/>
    </row>
    <row r="38" spans="21:23" x14ac:dyDescent="0.2">
      <c r="U38" s="80"/>
      <c r="V38" s="80"/>
      <c r="W38" s="80"/>
    </row>
    <row r="39" spans="21:23" x14ac:dyDescent="0.2">
      <c r="U39" s="80"/>
      <c r="V39" s="80"/>
      <c r="W39" s="80"/>
    </row>
    <row r="50" spans="8:8" x14ac:dyDescent="0.2">
      <c r="H50" s="298"/>
    </row>
    <row r="51" spans="8:8" x14ac:dyDescent="0.2">
      <c r="H51" s="298"/>
    </row>
    <row r="52" spans="8:8" x14ac:dyDescent="0.2">
      <c r="H52" s="298"/>
    </row>
    <row r="53" spans="8:8" x14ac:dyDescent="0.2">
      <c r="H53" s="298"/>
    </row>
    <row r="54" spans="8:8" x14ac:dyDescent="0.2">
      <c r="H54" s="298"/>
    </row>
    <row r="55" spans="8:8" x14ac:dyDescent="0.2">
      <c r="H55" s="298"/>
    </row>
    <row r="56" spans="8:8" x14ac:dyDescent="0.2">
      <c r="H56" s="298"/>
    </row>
    <row r="57" spans="8:8" x14ac:dyDescent="0.2">
      <c r="H57" s="298"/>
    </row>
    <row r="58" spans="8:8" x14ac:dyDescent="0.2">
      <c r="H58" s="298"/>
    </row>
    <row r="59" spans="8:8" x14ac:dyDescent="0.2">
      <c r="H59" s="298"/>
    </row>
  </sheetData>
  <mergeCells count="11">
    <mergeCell ref="X13:Z14"/>
    <mergeCell ref="S13:T14"/>
    <mergeCell ref="V2:X2"/>
    <mergeCell ref="Y2:Z2"/>
    <mergeCell ref="Q16:R16"/>
    <mergeCell ref="Q20:R20"/>
    <mergeCell ref="D2:G2"/>
    <mergeCell ref="H2:K2"/>
    <mergeCell ref="H11:I11"/>
    <mergeCell ref="H12:I12"/>
    <mergeCell ref="Q2:S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showGridLines="0" workbookViewId="0">
      <selection activeCell="C8" sqref="C8"/>
    </sheetView>
  </sheetViews>
  <sheetFormatPr defaultRowHeight="12.75" x14ac:dyDescent="0.2"/>
  <cols>
    <col min="1" max="1" width="1.85546875" customWidth="1"/>
    <col min="2" max="2" width="36" bestFit="1" customWidth="1"/>
    <col min="3" max="3" width="18.7109375" bestFit="1" customWidth="1"/>
    <col min="4" max="4" width="21.42578125" customWidth="1"/>
    <col min="5" max="5" width="12.7109375" bestFit="1" customWidth="1"/>
    <col min="6" max="7" width="14.85546875" bestFit="1" customWidth="1"/>
    <col min="8" max="8" width="17.5703125" customWidth="1"/>
    <col min="9" max="9" width="6" bestFit="1" customWidth="1"/>
  </cols>
  <sheetData>
    <row r="2" spans="2:9" ht="18" x14ac:dyDescent="0.2">
      <c r="B2" s="773" t="s">
        <v>274</v>
      </c>
      <c r="C2" s="774"/>
      <c r="D2" s="302" t="s">
        <v>275</v>
      </c>
      <c r="E2" s="302" t="s">
        <v>276</v>
      </c>
      <c r="F2" s="302" t="s">
        <v>277</v>
      </c>
      <c r="G2" s="303" t="s">
        <v>278</v>
      </c>
      <c r="H2" s="303" t="s">
        <v>162</v>
      </c>
      <c r="I2" s="303" t="s">
        <v>18</v>
      </c>
    </row>
    <row r="3" spans="2:9" ht="18.75" customHeight="1" x14ac:dyDescent="0.2">
      <c r="B3" s="314" t="s">
        <v>144</v>
      </c>
      <c r="C3" s="297" t="s">
        <v>300</v>
      </c>
      <c r="D3" s="304"/>
      <c r="E3" s="304"/>
      <c r="F3" s="305"/>
      <c r="G3" s="306"/>
      <c r="H3" s="348" t="e">
        <f>F3/G3</f>
        <v>#DIV/0!</v>
      </c>
      <c r="I3" s="305"/>
    </row>
    <row r="4" spans="2:9" ht="18.75" customHeight="1" x14ac:dyDescent="0.2">
      <c r="B4" s="314" t="s">
        <v>144</v>
      </c>
      <c r="C4" s="297" t="s">
        <v>300</v>
      </c>
      <c r="D4" s="304"/>
      <c r="E4" s="304"/>
      <c r="F4" s="305"/>
      <c r="G4" s="306"/>
      <c r="H4" s="348" t="e">
        <f>F4/G4</f>
        <v>#DIV/0!</v>
      </c>
      <c r="I4" s="305"/>
    </row>
    <row r="5" spans="2:9" ht="18.75" customHeight="1" x14ac:dyDescent="0.2">
      <c r="B5" s="314" t="s">
        <v>144</v>
      </c>
      <c r="C5" s="297" t="s">
        <v>300</v>
      </c>
      <c r="D5" s="304"/>
      <c r="E5" s="304"/>
      <c r="F5" s="305"/>
      <c r="G5" s="306"/>
      <c r="H5" s="348" t="e">
        <f>F5/G5</f>
        <v>#DIV/0!</v>
      </c>
      <c r="I5" s="305"/>
    </row>
    <row r="6" spans="2:9" x14ac:dyDescent="0.2">
      <c r="B6" s="72"/>
      <c r="C6" s="72"/>
      <c r="D6" s="72"/>
      <c r="E6" s="74"/>
      <c r="F6" s="72"/>
      <c r="G6" s="72"/>
      <c r="H6" s="72"/>
      <c r="I6" s="72"/>
    </row>
    <row r="7" spans="2:9" ht="18" x14ac:dyDescent="0.2">
      <c r="B7" s="773" t="s">
        <v>279</v>
      </c>
      <c r="C7" s="774"/>
      <c r="D7" s="302" t="s">
        <v>275</v>
      </c>
      <c r="E7" s="349" t="s">
        <v>162</v>
      </c>
      <c r="F7" s="350"/>
      <c r="G7" s="350"/>
      <c r="H7" s="350"/>
      <c r="I7" s="303"/>
    </row>
    <row r="8" spans="2:9" x14ac:dyDescent="0.2">
      <c r="B8" s="314" t="s">
        <v>144</v>
      </c>
      <c r="C8" s="297" t="s">
        <v>280</v>
      </c>
      <c r="D8" s="304" t="s">
        <v>281</v>
      </c>
      <c r="E8" s="770" t="s">
        <v>282</v>
      </c>
      <c r="F8" s="771"/>
      <c r="G8" s="771"/>
      <c r="H8" s="771"/>
      <c r="I8" s="772"/>
    </row>
    <row r="9" spans="2:9" x14ac:dyDescent="0.2">
      <c r="B9" s="314" t="s">
        <v>144</v>
      </c>
      <c r="C9" s="297" t="s">
        <v>283</v>
      </c>
      <c r="D9" s="304" t="s">
        <v>281</v>
      </c>
      <c r="E9" s="770" t="s">
        <v>282</v>
      </c>
      <c r="F9" s="771"/>
      <c r="G9" s="771"/>
      <c r="H9" s="771"/>
      <c r="I9" s="772"/>
    </row>
    <row r="10" spans="2:9" x14ac:dyDescent="0.2">
      <c r="B10" s="322" t="s">
        <v>284</v>
      </c>
      <c r="C10" s="775" t="s">
        <v>285</v>
      </c>
      <c r="D10" s="775"/>
      <c r="E10" s="775"/>
      <c r="F10" s="775"/>
      <c r="G10" s="775"/>
      <c r="H10" s="775"/>
      <c r="I10" s="775"/>
    </row>
    <row r="11" spans="2:9" x14ac:dyDescent="0.2">
      <c r="B11" s="72"/>
      <c r="C11" s="72"/>
      <c r="D11" s="72"/>
      <c r="E11" s="74"/>
      <c r="F11" s="72"/>
      <c r="G11" s="72"/>
      <c r="H11" s="72"/>
      <c r="I11" s="72"/>
    </row>
    <row r="12" spans="2:9" ht="18" x14ac:dyDescent="0.2">
      <c r="B12" s="773" t="s">
        <v>279</v>
      </c>
      <c r="C12" s="774"/>
      <c r="D12" s="302" t="s">
        <v>275</v>
      </c>
      <c r="E12" s="349" t="s">
        <v>162</v>
      </c>
      <c r="F12" s="350"/>
      <c r="G12" s="350"/>
      <c r="H12" s="350"/>
      <c r="I12" s="303"/>
    </row>
    <row r="13" spans="2:9" x14ac:dyDescent="0.2">
      <c r="B13" s="314" t="s">
        <v>249</v>
      </c>
      <c r="C13" s="297" t="s">
        <v>286</v>
      </c>
      <c r="D13" s="304" t="s">
        <v>293</v>
      </c>
      <c r="E13" s="770" t="s">
        <v>282</v>
      </c>
      <c r="F13" s="771"/>
      <c r="G13" s="771"/>
      <c r="H13" s="771"/>
      <c r="I13" s="772"/>
    </row>
    <row r="14" spans="2:9" x14ac:dyDescent="0.2">
      <c r="B14" s="314" t="s">
        <v>287</v>
      </c>
      <c r="C14" s="297" t="s">
        <v>288</v>
      </c>
      <c r="D14" s="304" t="s">
        <v>294</v>
      </c>
      <c r="E14" s="770" t="s">
        <v>282</v>
      </c>
      <c r="F14" s="771"/>
      <c r="G14" s="771"/>
      <c r="H14" s="771"/>
      <c r="I14" s="772"/>
    </row>
  </sheetData>
  <mergeCells count="8">
    <mergeCell ref="E13:I13"/>
    <mergeCell ref="E14:I14"/>
    <mergeCell ref="B2:C2"/>
    <mergeCell ref="B7:C7"/>
    <mergeCell ref="E8:I8"/>
    <mergeCell ref="E9:I9"/>
    <mergeCell ref="C10:I10"/>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General Info</vt:lpstr>
      <vt:lpstr>Budget 1275</vt:lpstr>
      <vt:lpstr>(3) Equipment Depreciation</vt:lpstr>
      <vt:lpstr>(4) Usage </vt:lpstr>
      <vt:lpstr>(5a) Service Fee Worksheet</vt:lpstr>
      <vt:lpstr>(5b) Project Rate Worksheet</vt:lpstr>
      <vt:lpstr>(5c) Rate Calculation Worksheet</vt:lpstr>
      <vt:lpstr>Pass-Through Items</vt:lpstr>
      <vt:lpstr>(5c) Labor Expenses</vt:lpstr>
      <vt:lpstr>(5c) Non Labor Expenses</vt:lpstr>
      <vt:lpstr>Price List Summary</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VUMC Office of Research</dc:creator>
  <cp:lastModifiedBy>Pirtle, Jessie</cp:lastModifiedBy>
  <cp:lastPrinted>2008-12-30T19:38:21Z</cp:lastPrinted>
  <dcterms:created xsi:type="dcterms:W3CDTF">2006-03-16T22:30:36Z</dcterms:created>
  <dcterms:modified xsi:type="dcterms:W3CDTF">2019-08-07T15:51:28Z</dcterms:modified>
</cp:coreProperties>
</file>