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X:\Website Documents - OOR\OOR Webpage (Current)\Core Manager Resources - Tool Box\Tools\"/>
    </mc:Choice>
  </mc:AlternateContent>
  <xr:revisionPtr revIDLastSave="0" documentId="13_ncr:1_{71498DA8-7402-4169-AEF5-E1D5B9430A0C}" xr6:coauthVersionLast="47" xr6:coauthVersionMax="47" xr10:uidLastSave="{00000000-0000-0000-0000-000000000000}"/>
  <bookViews>
    <workbookView xWindow="-28920" yWindow="-45" windowWidth="29040" windowHeight="15840" tabRatio="875" xr2:uid="{00000000-000D-0000-FFFF-FFFF00000000}"/>
  </bookViews>
  <sheets>
    <sheet name="Gen Info" sheetId="1" r:id="rId1"/>
    <sheet name="Budget" sheetId="40" r:id="rId2"/>
    <sheet name="Historical Usage" sheetId="48" r:id="rId3"/>
    <sheet name="Usage Data" sheetId="50" r:id="rId4"/>
    <sheet name="Operating Expenses" sheetId="47" r:id="rId5"/>
    <sheet name="Rate Calculation Worksheet" sheetId="21" r:id="rId6"/>
    <sheet name="Pass-Through Items" sheetId="51" r:id="rId7"/>
    <sheet name="Published Rate List" sheetId="49" r:id="rId8"/>
  </sheets>
  <externalReferences>
    <externalReference r:id="rId9"/>
    <externalReference r:id="rId10"/>
  </externalReferences>
  <definedNames>
    <definedName name="_1_" localSheetId="1">#REF!</definedName>
    <definedName name="_1_">#REF!</definedName>
    <definedName name="_2_" localSheetId="4">#REF!</definedName>
    <definedName name="_2_">#REF!</definedName>
    <definedName name="d" localSheetId="1">#REF!</definedName>
    <definedName name="d" localSheetId="4">#REF!</definedName>
    <definedName name="d">#REF!</definedName>
    <definedName name="EOM">[1]EOM!$A$2:$AD$19</definedName>
    <definedName name="f" localSheetId="1">#REF!</definedName>
    <definedName name="f" localSheetId="4">#REF!</definedName>
    <definedName name="f">#REF!</definedName>
    <definedName name="fdvgfsadgasd" localSheetId="4">#REF!</definedName>
    <definedName name="fdvgfsadgasd">#REF!</definedName>
    <definedName name="nameref">[2]DataRaw!$L$2:$L$74</definedName>
    <definedName name="New" localSheetId="1">#REF!</definedName>
    <definedName name="New" localSheetId="4">#REF!</definedName>
    <definedName name="New">#REF!</definedName>
    <definedName name="paidamt">[2]DataRaw!$H$2:$H$74</definedName>
    <definedName name="_xlnm.Print_Area" localSheetId="7">'Published Rate List'!$B$3:$E$9</definedName>
    <definedName name="services" localSheetId="1">#REF!</definedName>
    <definedName name="services" localSheetId="4">#REF!</definedName>
    <definedName name="services">#REF!</definedName>
    <definedName name="wh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3" i="21" l="1"/>
  <c r="P42" i="21"/>
  <c r="P41" i="21"/>
  <c r="H33" i="40"/>
  <c r="H31" i="40"/>
  <c r="H30" i="40"/>
  <c r="H29" i="40"/>
  <c r="H28" i="40"/>
  <c r="H27" i="40"/>
  <c r="H26" i="40"/>
  <c r="H25" i="40"/>
  <c r="H24" i="40"/>
  <c r="H23" i="40"/>
  <c r="H22" i="40"/>
  <c r="H21" i="40"/>
  <c r="H20" i="40"/>
  <c r="H19" i="40"/>
  <c r="H18" i="40"/>
  <c r="I75" i="47"/>
  <c r="H54" i="40" s="1"/>
  <c r="H35" i="40" l="1"/>
  <c r="AS17" i="47"/>
  <c r="AK15" i="47" l="1"/>
  <c r="AL15" i="47" s="1"/>
  <c r="AK14" i="47"/>
  <c r="AL14" i="47" s="1"/>
  <c r="AK13" i="47"/>
  <c r="AL13" i="47" s="1"/>
  <c r="AK12" i="47"/>
  <c r="AL12" i="47" s="1"/>
  <c r="AK11" i="47"/>
  <c r="AL11" i="47" s="1"/>
  <c r="AH17" i="47"/>
  <c r="AJ15" i="47"/>
  <c r="AJ14" i="47"/>
  <c r="AJ13" i="47"/>
  <c r="AJ12" i="47"/>
  <c r="AJ11" i="47"/>
  <c r="Z17" i="47"/>
  <c r="AC15" i="47"/>
  <c r="AD15" i="47" s="1"/>
  <c r="AE15" i="47" s="1"/>
  <c r="AF15" i="47" s="1"/>
  <c r="AC14" i="47"/>
  <c r="AD14" i="47" s="1"/>
  <c r="AC13" i="47"/>
  <c r="AD13" i="47" s="1"/>
  <c r="AC12" i="47"/>
  <c r="AD12" i="47" s="1"/>
  <c r="AE12" i="47" s="1"/>
  <c r="AF12" i="47" s="1"/>
  <c r="AC11" i="47"/>
  <c r="AD11" i="47" s="1"/>
  <c r="AO15" i="47" l="1"/>
  <c r="AO12" i="47"/>
  <c r="AO14" i="47"/>
  <c r="AO13" i="47"/>
  <c r="AO11" i="47"/>
  <c r="AM14" i="47"/>
  <c r="AP14" i="47" s="1"/>
  <c r="AM13" i="47"/>
  <c r="AP13" i="47" s="1"/>
  <c r="AM15" i="47"/>
  <c r="AP15" i="47" s="1"/>
  <c r="AM11" i="47"/>
  <c r="AP11" i="47" s="1"/>
  <c r="AM12" i="47"/>
  <c r="AP12" i="47" s="1"/>
  <c r="AD17" i="47"/>
  <c r="AE11" i="47"/>
  <c r="AE14" i="47"/>
  <c r="AF14" i="47" s="1"/>
  <c r="AE13" i="47"/>
  <c r="AF13" i="47" s="1"/>
  <c r="AQ12" i="47" l="1"/>
  <c r="I12" i="47" s="1"/>
  <c r="AQ14" i="47"/>
  <c r="I14" i="47" s="1"/>
  <c r="AO17" i="47"/>
  <c r="AQ15" i="47"/>
  <c r="I15" i="47" s="1"/>
  <c r="AU13" i="47"/>
  <c r="J13" i="47" s="1"/>
  <c r="AU11" i="47"/>
  <c r="J11" i="47" s="1"/>
  <c r="AU14" i="47"/>
  <c r="J14" i="47" s="1"/>
  <c r="AU12" i="47"/>
  <c r="J12" i="47" s="1"/>
  <c r="AU15" i="47"/>
  <c r="J15" i="47" s="1"/>
  <c r="AQ13" i="47"/>
  <c r="I13" i="47" s="1"/>
  <c r="AE17" i="47"/>
  <c r="AP17" i="47"/>
  <c r="AQ11" i="47"/>
  <c r="AF11" i="47"/>
  <c r="AF17" i="47" s="1"/>
  <c r="N14" i="47" l="1"/>
  <c r="J19" i="47"/>
  <c r="P35" i="21" s="1"/>
  <c r="M12" i="47"/>
  <c r="N13" i="47"/>
  <c r="N15" i="47"/>
  <c r="AQ17" i="47"/>
  <c r="I11" i="47"/>
  <c r="L11" i="47" l="1"/>
  <c r="BD54" i="47"/>
  <c r="BD53" i="47"/>
  <c r="BE53" i="47" s="1"/>
  <c r="Y53" i="47"/>
  <c r="AC53" i="47" s="1"/>
  <c r="AE53" i="47" s="1"/>
  <c r="P53" i="47"/>
  <c r="I53" i="47"/>
  <c r="S14" i="47"/>
  <c r="L10" i="51"/>
  <c r="M10" i="51"/>
  <c r="L11" i="51"/>
  <c r="M11" i="51"/>
  <c r="M9" i="51"/>
  <c r="L9" i="51"/>
  <c r="H11" i="51"/>
  <c r="H10" i="51"/>
  <c r="H9" i="51"/>
  <c r="N18" i="47"/>
  <c r="M18" i="47"/>
  <c r="L18" i="47"/>
  <c r="Q53" i="47" l="1"/>
  <c r="S15" i="47"/>
  <c r="S13" i="47"/>
  <c r="S12" i="47"/>
  <c r="S11" i="47"/>
  <c r="D25" i="21"/>
  <c r="N29" i="47" s="1"/>
  <c r="D24" i="21"/>
  <c r="M29" i="47" s="1"/>
  <c r="D23" i="21"/>
  <c r="L29" i="47" s="1"/>
  <c r="L18" i="48"/>
  <c r="J18" i="48"/>
  <c r="I18" i="48"/>
  <c r="H18" i="48"/>
  <c r="G18" i="48"/>
  <c r="F18" i="48"/>
  <c r="E18" i="48"/>
  <c r="D18" i="48"/>
  <c r="K18" i="48" l="1"/>
  <c r="N18" i="48"/>
  <c r="P14" i="47" l="1"/>
  <c r="Q14" i="47" s="1"/>
  <c r="P15" i="47" l="1"/>
  <c r="Q15" i="47" s="1"/>
  <c r="P50" i="47" l="1"/>
  <c r="Q50" i="47" s="1"/>
  <c r="P47" i="47"/>
  <c r="Q47" i="47" s="1"/>
  <c r="P44" i="47"/>
  <c r="Q44" i="47" s="1"/>
  <c r="P49" i="47"/>
  <c r="Q49" i="47" s="1"/>
  <c r="P45" i="47"/>
  <c r="Q45" i="47" s="1"/>
  <c r="P46" i="47"/>
  <c r="Q46" i="47" s="1"/>
  <c r="P40" i="47"/>
  <c r="Q40" i="47" s="1"/>
  <c r="P41" i="47"/>
  <c r="Q41" i="47" s="1"/>
  <c r="P39" i="47" l="1"/>
  <c r="Q39" i="47" s="1"/>
  <c r="BD56" i="47" l="1"/>
  <c r="Y55" i="47"/>
  <c r="AC55" i="47" s="1"/>
  <c r="AE55" i="47" s="1"/>
  <c r="P55" i="47"/>
  <c r="F17" i="47"/>
  <c r="F19" i="47" s="1"/>
  <c r="D19" i="47"/>
  <c r="AT17" i="47"/>
  <c r="E63" i="47" l="1"/>
  <c r="F63" i="47"/>
  <c r="D63" i="47"/>
  <c r="I55" i="47" l="1"/>
  <c r="BD55" i="47"/>
  <c r="BE55" i="47" s="1"/>
  <c r="I63" i="47" l="1"/>
  <c r="G30" i="21" s="1"/>
  <c r="H32" i="40"/>
  <c r="AU17" i="47"/>
  <c r="J22" i="47" s="1"/>
  <c r="Q55" i="47"/>
  <c r="M64" i="47"/>
  <c r="G24" i="21" s="1"/>
  <c r="P38" i="47"/>
  <c r="Q38" i="47" s="1"/>
  <c r="P36" i="47"/>
  <c r="Q36" i="47" s="1"/>
  <c r="L64" i="47"/>
  <c r="G23" i="21" s="1"/>
  <c r="P42" i="47"/>
  <c r="Q42" i="47" s="1"/>
  <c r="N64" i="47"/>
  <c r="G25" i="21" s="1"/>
  <c r="H53" i="40" l="1"/>
  <c r="P12" i="47"/>
  <c r="Q12" i="47" s="1"/>
  <c r="I19" i="47"/>
  <c r="Q64" i="47"/>
  <c r="H52" i="40" l="1"/>
  <c r="H16" i="40"/>
  <c r="F30" i="21"/>
  <c r="P13" i="47"/>
  <c r="Q13" i="47" s="1"/>
  <c r="P11" i="47"/>
  <c r="Q11" i="47" s="1"/>
  <c r="L27" i="21" l="1"/>
  <c r="L29" i="21" s="1"/>
  <c r="V25" i="21" l="1"/>
  <c r="U25" i="21"/>
  <c r="V24" i="21"/>
  <c r="U24" i="21"/>
  <c r="V23" i="21"/>
  <c r="U23" i="21"/>
  <c r="H44" i="40" l="1"/>
  <c r="G44" i="40"/>
  <c r="G42" i="40"/>
  <c r="G13" i="40" l="1"/>
  <c r="G12" i="40"/>
  <c r="G14" i="40" s="1"/>
  <c r="G11" i="40"/>
  <c r="G46" i="40"/>
  <c r="G38" i="40" l="1"/>
  <c r="Q29" i="47" l="1"/>
  <c r="D27" i="21"/>
  <c r="N17" i="47" l="1"/>
  <c r="N19" i="47" s="1"/>
  <c r="L30" i="47"/>
  <c r="N30" i="47"/>
  <c r="M30" i="47"/>
  <c r="F25" i="21"/>
  <c r="I25" i="21" s="1"/>
  <c r="J25" i="21" s="1"/>
  <c r="M17" i="47"/>
  <c r="M19" i="47" s="1"/>
  <c r="L17" i="47"/>
  <c r="L19" i="47" s="1"/>
  <c r="F23" i="21" s="1"/>
  <c r="F24" i="21" l="1"/>
  <c r="I24" i="21" s="1"/>
  <c r="J24" i="21" s="1"/>
  <c r="P17" i="47"/>
  <c r="Q17" i="47" s="1"/>
  <c r="F27" i="21" l="1"/>
  <c r="I23" i="21"/>
  <c r="J23" i="21" s="1"/>
  <c r="Q19" i="47"/>
  <c r="H42" i="40" l="1"/>
  <c r="G27" i="21"/>
  <c r="H13" i="40" l="1"/>
  <c r="H12" i="40"/>
  <c r="H14" i="40" s="1"/>
  <c r="H11" i="40"/>
  <c r="H46" i="40"/>
  <c r="P27" i="21"/>
  <c r="H51" i="40"/>
  <c r="H55" i="40" s="1"/>
  <c r="P29" i="21" l="1"/>
  <c r="M25" i="21"/>
  <c r="M24" i="21" l="1"/>
  <c r="N24" i="21" s="1"/>
  <c r="N25" i="21"/>
  <c r="Q25" i="21"/>
  <c r="R25" i="21" s="1"/>
  <c r="Q24" i="21" l="1"/>
  <c r="R24" i="21" s="1"/>
  <c r="I27" i="21"/>
  <c r="N36" i="21" s="1"/>
  <c r="N37" i="21" s="1"/>
  <c r="M23" i="21"/>
  <c r="M27" i="21" s="1"/>
  <c r="Y25" i="21"/>
  <c r="AA25" i="21" l="1"/>
  <c r="Z25" i="21"/>
  <c r="Y24" i="21"/>
  <c r="N23" i="21"/>
  <c r="Q23" i="21"/>
  <c r="Z24" i="21" l="1"/>
  <c r="AA24" i="21"/>
  <c r="Q27" i="21"/>
  <c r="R23" i="21"/>
  <c r="Y23" i="21" s="1"/>
  <c r="Z23" i="21" l="1"/>
  <c r="AA23" i="21"/>
  <c r="H38" i="40"/>
</calcChain>
</file>

<file path=xl/sharedStrings.xml><?xml version="1.0" encoding="utf-8"?>
<sst xmlns="http://schemas.openxmlformats.org/spreadsheetml/2006/main" count="534" uniqueCount="379">
  <si>
    <t>Role</t>
  </si>
  <si>
    <t>Notes</t>
  </si>
  <si>
    <t>Total Adjusted Direct Cost</t>
  </si>
  <si>
    <t>(Total Expenses) + (Adjustments)</t>
  </si>
  <si>
    <t>TOTAL ADJUSTMENTS:</t>
  </si>
  <si>
    <t>Percent of Operating Expense:</t>
  </si>
  <si>
    <t>Total Non-Labor Expenses</t>
  </si>
  <si>
    <t>Total Labor Expenses</t>
  </si>
  <si>
    <t>Account Code</t>
  </si>
  <si>
    <t>Account Description</t>
  </si>
  <si>
    <t>NOTES</t>
  </si>
  <si>
    <t>PRICE LIST SUMMARY</t>
  </si>
  <si>
    <t>Staff Name</t>
  </si>
  <si>
    <t xml:space="preserve">FORMS                              </t>
  </si>
  <si>
    <t xml:space="preserve">COMPUTER SOFTWARE                  </t>
  </si>
  <si>
    <t xml:space="preserve">VUMC RESEARCH CORE CHARGES         </t>
  </si>
  <si>
    <t xml:space="preserve">TELEPHONE LOCAL                    </t>
  </si>
  <si>
    <t xml:space="preserve">MEMBERSHIPS &amp; DUES                 </t>
  </si>
  <si>
    <t xml:space="preserve">REGISTRATION FEES                  </t>
  </si>
  <si>
    <t xml:space="preserve">TRAVEL ADMIN                       </t>
  </si>
  <si>
    <t xml:space="preserve">TRAVEL FACULTY                     </t>
  </si>
  <si>
    <t>LABOR EXPENSE</t>
  </si>
  <si>
    <t>NON-LABOR EXPENSE</t>
  </si>
  <si>
    <t>CARRYOVER ADJUSTMENT</t>
  </si>
  <si>
    <t>SUBSIDY ADJUSTMENT</t>
  </si>
  <si>
    <t>SERVICE LIST:</t>
  </si>
  <si>
    <t>ADJUSTED TOTAL EXPENSES:</t>
  </si>
  <si>
    <t>New FY BUDGET</t>
  </si>
  <si>
    <t>Previous Rate Budget</t>
  </si>
  <si>
    <t>Subsidy Notes:</t>
  </si>
  <si>
    <t>NON-LABOR EXPENSES</t>
  </si>
  <si>
    <t>DEPREC MOVEABLE EQUIP</t>
  </si>
  <si>
    <t>SERVICE AGREEMENTS &amp; REPAIRS</t>
  </si>
  <si>
    <t>PASS-THROUGH EXPENSES</t>
  </si>
  <si>
    <t>Variance</t>
  </si>
  <si>
    <t>Annual Software Renewal: Nutritional Data System for Research (NDSR) (Exp. December-January)</t>
  </si>
  <si>
    <t>Voxco Agreement (February)</t>
  </si>
  <si>
    <t>CHECK ALLOCATIONS &amp; BUDGET WORKSHEET</t>
  </si>
  <si>
    <t>OFFICE SUPPLIES</t>
  </si>
  <si>
    <t>Rounding Factor</t>
  </si>
  <si>
    <t>Travel &amp; Memberships</t>
  </si>
  <si>
    <t>NON-CAP EQUIP COMPUTER</t>
  </si>
  <si>
    <t>Category</t>
  </si>
  <si>
    <t>Account</t>
  </si>
  <si>
    <t>Description</t>
  </si>
  <si>
    <t>% of Usage:</t>
  </si>
  <si>
    <t>Research Core Credits (VUMC users)</t>
  </si>
  <si>
    <t>External Activity (non-Vanderbilt)</t>
  </si>
  <si>
    <t>Core Credits (VU users)</t>
  </si>
  <si>
    <t>OH Tax (applied to external 44995 activity)</t>
  </si>
  <si>
    <t>5xxxx</t>
  </si>
  <si>
    <t>Salary &amp; Fringe</t>
  </si>
  <si>
    <t xml:space="preserve">LAB SUPPLIES                       </t>
  </si>
  <si>
    <t>BUDGET TAB  |   Total Operating Expense</t>
  </si>
  <si>
    <t>FY2019 Usage</t>
  </si>
  <si>
    <t>Next Year's Projected Usage</t>
  </si>
  <si>
    <t>TOTAL:</t>
  </si>
  <si>
    <r>
      <t xml:space="preserve">Carryforward Adjustment
</t>
    </r>
    <r>
      <rPr>
        <sz val="10"/>
        <rFont val="Calibri"/>
        <family val="2"/>
        <scheme val="minor"/>
      </rPr>
      <t>[Surplus/Deficit from previous fiscal year]</t>
    </r>
  </si>
  <si>
    <t>FULL COST BASE RATE
(True Cost + Carryover)</t>
  </si>
  <si>
    <t>Total:</t>
  </si>
  <si>
    <t>Funds Remaining to allocate:</t>
  </si>
  <si>
    <r>
      <t xml:space="preserve">Subsidy Adjustment
</t>
    </r>
    <r>
      <rPr>
        <sz val="8"/>
        <rFont val="Calibri"/>
        <family val="2"/>
        <scheme val="minor"/>
      </rPr>
      <t>[Subsidy support funds to core removed from internal base rate calculation]</t>
    </r>
  </si>
  <si>
    <r>
      <t xml:space="preserve">Calculated Base Rate
</t>
    </r>
    <r>
      <rPr>
        <sz val="10"/>
        <rFont val="Arial"/>
        <family val="2"/>
      </rPr>
      <t>Subsidy support excluded &amp;
Carryforward Included</t>
    </r>
  </si>
  <si>
    <t>Pass-through Expense</t>
  </si>
  <si>
    <t>Total Operating Expenses 
(excluding revenue):</t>
  </si>
  <si>
    <t>Pass-through Expenses</t>
  </si>
  <si>
    <t>Expense Budget (Excluding Pass-through)</t>
  </si>
  <si>
    <t>NEW RATE TABLE</t>
  </si>
  <si>
    <t>FY 2021</t>
  </si>
  <si>
    <t>PREVIOUS RATE DOCUMENTATION</t>
  </si>
  <si>
    <t>External Not For Profit</t>
  </si>
  <si>
    <t>External For Profit</t>
  </si>
  <si>
    <t>External Markup</t>
  </si>
  <si>
    <t>FY 2020</t>
  </si>
  <si>
    <t>FY 2019</t>
  </si>
  <si>
    <t>FY 2018</t>
  </si>
  <si>
    <t>each</t>
  </si>
  <si>
    <t>ON-LINE CMP SERVICES</t>
  </si>
  <si>
    <t>Total Usage:</t>
  </si>
  <si>
    <t>Total Allocated</t>
  </si>
  <si>
    <t>CHECK:</t>
  </si>
  <si>
    <t>Fiscal Year</t>
  </si>
  <si>
    <t xml:space="preserve">OFFICE SUPPLIES                    </t>
  </si>
  <si>
    <t xml:space="preserve">BOOKS/PERIODICALS/MAGAZINES        </t>
  </si>
  <si>
    <t xml:space="preserve">FED EXPRESS                        </t>
  </si>
  <si>
    <t xml:space="preserve">LICENSES/ FEES                     </t>
  </si>
  <si>
    <t>General Expenses</t>
  </si>
  <si>
    <t>Supplies &amp; Computer Equipment</t>
  </si>
  <si>
    <t>FED EXPRESS</t>
  </si>
  <si>
    <t>Cost + 10%</t>
  </si>
  <si>
    <t>Employee ID</t>
  </si>
  <si>
    <r>
      <rPr>
        <b/>
        <sz val="10"/>
        <rFont val="Arial"/>
        <family val="2"/>
      </rPr>
      <t xml:space="preserve">External (VU Rate): </t>
    </r>
    <r>
      <rPr>
        <sz val="10"/>
        <rFont val="Arial"/>
        <family val="2"/>
      </rPr>
      <t>VU rate will be charged in two parts:  VU investigators will pay the VUMC base rate, and the VU Provost's Office will pay a 10% markup on the total invoice. The markup is a indirect administrative cost recovery rate.</t>
    </r>
  </si>
  <si>
    <t>Internal / External-VU</t>
  </si>
  <si>
    <r>
      <rPr>
        <b/>
        <sz val="10"/>
        <rFont val="Arial"/>
        <family val="2"/>
      </rPr>
      <t xml:space="preserve">External (NFP): </t>
    </r>
    <r>
      <rPr>
        <sz val="10"/>
        <rFont val="Arial"/>
        <family val="2"/>
      </rPr>
      <t>All external academic/ non-profit users will pay a 10% markup on the total invoice. The markup is a indirect administrative cost recovery rate.</t>
    </r>
  </si>
  <si>
    <r>
      <rPr>
        <b/>
        <sz val="10"/>
        <rFont val="Arial"/>
        <family val="2"/>
      </rPr>
      <t xml:space="preserve">External (FP): </t>
    </r>
    <r>
      <rPr>
        <sz val="10"/>
        <rFont val="Arial"/>
        <family val="2"/>
      </rPr>
      <t>All external commercial/for-profit/ foreign users will pay the institution's full markup on the total invoice. The markup is a indirect administrative cost recovery rate.  |  To keep items within the market value, External-for-profit/foreign percent of markup may fluctuate.   The extra revenue generated allows the core to keep rates down for internally federally sponsored customers.</t>
    </r>
  </si>
  <si>
    <r>
      <rPr>
        <b/>
        <sz val="10"/>
        <rFont val="Arial"/>
        <family val="2"/>
      </rPr>
      <t xml:space="preserve">Internal Base Rate: </t>
    </r>
    <r>
      <rPr>
        <sz val="10"/>
        <rFont val="Arial"/>
        <family val="2"/>
      </rPr>
      <t>Calculated rate including cash carryforward.  Any subsidy support is deducted from the calculation.  This rate is the base rate charged for core services.</t>
    </r>
  </si>
  <si>
    <t>FY2021</t>
  </si>
  <si>
    <t>FY 2022</t>
  </si>
  <si>
    <t>FY2020 Usage</t>
  </si>
  <si>
    <t>FY2021 Usage</t>
  </si>
  <si>
    <t>Depreciation</t>
  </si>
  <si>
    <t>FY2022 Usage</t>
  </si>
  <si>
    <t>FY2022</t>
  </si>
  <si>
    <t>FY 2023</t>
  </si>
  <si>
    <t>LAB SUPPLIES</t>
  </si>
  <si>
    <t>Vendor</t>
  </si>
  <si>
    <t>TBD</t>
  </si>
  <si>
    <t>FY23 BUDGET
(Rates)</t>
  </si>
  <si>
    <t>Core Leadership</t>
  </si>
  <si>
    <t>NIH Cap:</t>
  </si>
  <si>
    <t>$199,300 to $203,700 (1.2.2022)</t>
  </si>
  <si>
    <t>LABOR EXPENSES</t>
  </si>
  <si>
    <t>NOTES:</t>
  </si>
  <si>
    <t>Annualized Actual Spend (Previous Year)</t>
  </si>
  <si>
    <t>Expense Description</t>
  </si>
  <si>
    <t>Budget Comments</t>
  </si>
  <si>
    <t>304 BUDGET ONLY</t>
  </si>
  <si>
    <t>NAME</t>
  </si>
  <si>
    <t>Position Number</t>
  </si>
  <si>
    <t>Annual Base</t>
  </si>
  <si>
    <t>Effort</t>
  </si>
  <si>
    <t>Fringe Amount</t>
  </si>
  <si>
    <t>Actual Fringe Type</t>
  </si>
  <si>
    <t>Fringe Percentage
(Federal)</t>
  </si>
  <si>
    <t>S+F
(July-Dec) Monthly</t>
  </si>
  <si>
    <t>S+F
(Jan-June) Monthly</t>
  </si>
  <si>
    <t>%
Last Year</t>
  </si>
  <si>
    <t>%
New Year</t>
  </si>
  <si>
    <t>OT</t>
  </si>
  <si>
    <t>OVERTIME</t>
  </si>
  <si>
    <t>TOTAL FTE:</t>
  </si>
  <si>
    <t>Total Labor</t>
  </si>
  <si>
    <t>TOTALS</t>
  </si>
  <si>
    <t>Depreciation Summary</t>
  </si>
  <si>
    <t>Dep. Expense Notes</t>
  </si>
  <si>
    <t>Annual Depreciation Expense Calculation</t>
  </si>
  <si>
    <t>Item Description</t>
  </si>
  <si>
    <t>PO Number</t>
  </si>
  <si>
    <t>Purchased on Cost Center</t>
  </si>
  <si>
    <t>Asset Item Number (Product Inventory ID):</t>
  </si>
  <si>
    <t>Asset Cost</t>
  </si>
  <si>
    <t>Asset life (years)</t>
  </si>
  <si>
    <t>Asset life (months)</t>
  </si>
  <si>
    <t>Acquisition Date</t>
  </si>
  <si>
    <t>Depr Beg Date</t>
  </si>
  <si>
    <t>Depr End Date</t>
  </si>
  <si>
    <t>Monthly Depreciation Expense:</t>
  </si>
  <si>
    <t>% on Core Recharge Center</t>
  </si>
  <si>
    <t>Core Monthly Expense:</t>
  </si>
  <si>
    <t>Catch Up/ Correcting Entries:</t>
  </si>
  <si>
    <t>RJE Began:</t>
  </si>
  <si>
    <t>FY2016</t>
  </si>
  <si>
    <t>FY2017</t>
  </si>
  <si>
    <t>FY2018</t>
  </si>
  <si>
    <t>FY2019</t>
  </si>
  <si>
    <t>FY2020</t>
  </si>
  <si>
    <t>FY2023</t>
  </si>
  <si>
    <t>FY2024</t>
  </si>
  <si>
    <t>FY2025</t>
  </si>
  <si>
    <t>FY2026</t>
  </si>
  <si>
    <t>FY2027</t>
  </si>
  <si>
    <t>FY2028</t>
  </si>
  <si>
    <t>FY2029</t>
  </si>
  <si>
    <t>FY2030</t>
  </si>
  <si>
    <t>Total</t>
  </si>
  <si>
    <t>Yearly Depreciation Expense</t>
  </si>
  <si>
    <t>Number of months</t>
  </si>
  <si>
    <t>FY22 Expenses ONLY | REMOVED FROM FY22 Budget</t>
  </si>
  <si>
    <t>TELEPHONE LOCAL</t>
  </si>
  <si>
    <t>Remove (FY23) VUMC paying VUIT fees centrally</t>
  </si>
  <si>
    <t>Service List</t>
  </si>
  <si>
    <t>VUMC OOR-CBS Fee</t>
  </si>
  <si>
    <t>LINKED:
[Operating Expenses]</t>
  </si>
  <si>
    <t>TOTALS:</t>
  </si>
  <si>
    <t>Rate Estimates</t>
  </si>
  <si>
    <t>Actual Usage</t>
  </si>
  <si>
    <t>YTD Usage</t>
  </si>
  <si>
    <t>Projected Year-end</t>
  </si>
  <si>
    <t>FY23 Rate Esimates</t>
  </si>
  <si>
    <t>YTD Actual</t>
  </si>
  <si>
    <t>External Pricing</t>
  </si>
  <si>
    <t>FY23 New Rate
(VUMC/VU Users)</t>
  </si>
  <si>
    <t>Pass-Through Expenses</t>
  </si>
  <si>
    <t>STAFF TABLE</t>
  </si>
  <si>
    <t>YTD (Actual)</t>
  </si>
  <si>
    <t>MEMBERSHIPS &amp; DUES</t>
  </si>
  <si>
    <t>REGISTRATION FEES</t>
  </si>
  <si>
    <t>TRAVEL ADMIN</t>
  </si>
  <si>
    <t>COMPUTER SOFTWARE</t>
  </si>
  <si>
    <t xml:space="preserve">MEMBERSHIPS &amp; DUES                </t>
  </si>
  <si>
    <t>CHECK:   LINK TO LABOR EXPENSES:</t>
  </si>
  <si>
    <t>CHECK:   LINK TO NON-LABOR EXPENSES:</t>
  </si>
  <si>
    <t>CHECK:   LINK TO PASS-THROUGH EXPENSES:</t>
  </si>
  <si>
    <t>Per Month 20xx YTD Report</t>
  </si>
  <si>
    <t>FY2022
Previous Budget</t>
  </si>
  <si>
    <t>Instructions:</t>
  </si>
  <si>
    <t>(3) Ensure new year's budget is correctly linked to this page.</t>
  </si>
  <si>
    <t>EXISTING CORES:  This worksheet section is required.</t>
  </si>
  <si>
    <t>Background Information</t>
  </si>
  <si>
    <t>CORE NAME:</t>
  </si>
  <si>
    <t>LOCATION:</t>
  </si>
  <si>
    <t>Instruments Available</t>
  </si>
  <si>
    <t>List all instruments that will be used in this core.  If some equipment will be monitored or billed differently/separately, please indicate this and explain further.</t>
  </si>
  <si>
    <t>Equipment/ Instrument Name</t>
  </si>
  <si>
    <t>Depreciation Status</t>
  </si>
  <si>
    <t>Comments</t>
  </si>
  <si>
    <t>Individual Name(s)</t>
  </si>
  <si>
    <t>Core Operations Manager</t>
  </si>
  <si>
    <t>Core Scientific Director</t>
  </si>
  <si>
    <t>Center Director</t>
  </si>
  <si>
    <t xml:space="preserve"> Proposed Members of Users Committee</t>
  </si>
  <si>
    <t>HOME DEPARTMENT:</t>
  </si>
  <si>
    <t>DEPARTMENT ADMINISTRATOR:</t>
  </si>
  <si>
    <r>
      <rPr>
        <b/>
        <sz val="10"/>
        <rFont val="Arial"/>
        <family val="2"/>
      </rPr>
      <t xml:space="preserve">General Information Instructions: </t>
    </r>
    <r>
      <rPr>
        <sz val="10"/>
        <rFont val="Arial"/>
        <family val="2"/>
      </rPr>
      <t xml:space="preserve"> This form is intended to collect general information about an existing core operation</t>
    </r>
  </si>
  <si>
    <t>Service A</t>
  </si>
  <si>
    <t>Service B</t>
  </si>
  <si>
    <t>Service C</t>
  </si>
  <si>
    <t>(1) Update Service List to align with core's services. Name must match exactly to the "Rate Calculation Worksheet" or the formulas will not pull in estimated usage correctly.</t>
  </si>
  <si>
    <t>(2) Record historical usage informations. Include both the usage used in the year's rate calculation and the actual usage for that full fiscal year.</t>
  </si>
  <si>
    <t>(3) If next year's rates are calculated before the end of the fiscal year. Enter the YTD amount and project year-end usage numbers.</t>
  </si>
  <si>
    <t>(4) Core leaders should estimate next year's usage based on known core activity and best predictions.</t>
  </si>
  <si>
    <t>Last, First</t>
  </si>
  <si>
    <t>Only budget if expected as part of typical core operations.</t>
  </si>
  <si>
    <t>*As of Month 20xx</t>
  </si>
  <si>
    <t>LINKED:
 [Historical Usage]</t>
  </si>
  <si>
    <t>NOTE: This worksheet links out to other worksheets for calculation purposes.</t>
  </si>
  <si>
    <t>actual cost</t>
  </si>
  <si>
    <t>Pass-through item. Rate aligns with current vedor price. Item is added to iLab's service list with a fixed amount.</t>
  </si>
  <si>
    <t>Pass-through item. Rate is variable. Core will be actual cost charged by vendor per order. Core uses the 'add-charge' billing method in iLab.</t>
  </si>
  <si>
    <t>Item A</t>
  </si>
  <si>
    <t>Item B</t>
  </si>
  <si>
    <t>Cost + markup amount</t>
  </si>
  <si>
    <t>(2) If needed, update the markup for the external rates. Consult with OOR for current markup amounts.</t>
  </si>
  <si>
    <t>Core is supported by the "insert name".   OR    Core rates are calculated to fully recover core expenses. The core does not receive a subsidy.</t>
  </si>
  <si>
    <r>
      <rPr>
        <b/>
        <sz val="10"/>
        <rFont val="Arial"/>
        <family val="2"/>
      </rPr>
      <t>Unsubsidized Rate:</t>
    </r>
    <r>
      <rPr>
        <sz val="10"/>
        <rFont val="Arial"/>
        <family val="2"/>
      </rPr>
      <t xml:space="preserve"> Calculated rate including cash carryforward and subsidy support.  This rate is the true cost of the services provided.  For reference only.  | NOTE:  Some cores used the modified base rate as the base for billing external for-profit customers.  In these situations, the for-profit indirect cost recovery markup is applied to the modified base rate.</t>
    </r>
  </si>
  <si>
    <t xml:space="preserve">In the event of a deficit, the core's home department can fund the gap or the core can factor in the deficit funds into the new year's rate calculation. </t>
  </si>
  <si>
    <t>In the event of a surplus, the core can factor in the surplus funds into the new year's rate calculation and reduce core rates.</t>
  </si>
  <si>
    <t>Previous Rate
(VUMC/VU Users)</t>
  </si>
  <si>
    <r>
      <t xml:space="preserve">"CORE" Rates
</t>
    </r>
    <r>
      <rPr>
        <i/>
        <sz val="12"/>
        <rFont val="Arial"/>
        <family val="2"/>
      </rPr>
      <t>Effective July 2022</t>
    </r>
  </si>
  <si>
    <t>(1) Hardcode previous rates.</t>
  </si>
  <si>
    <t>(2) Hardcode new rates.</t>
  </si>
  <si>
    <t>(3) Hardcode external rates.</t>
  </si>
  <si>
    <t>Per vendor cost</t>
  </si>
  <si>
    <t>Insert last fiscal year's usage data from VUMC iLab Reporting Module</t>
  </si>
  <si>
    <t>Item Number</t>
  </si>
  <si>
    <t>$Cost/ package</t>
  </si>
  <si>
    <t>#Units/package</t>
  </si>
  <si>
    <t xml:space="preserve">RATE: </t>
  </si>
  <si>
    <t>CATEGORY</t>
  </si>
  <si>
    <t>Service Item Name</t>
  </si>
  <si>
    <t>Pass-Through Charges - Cost varies</t>
  </si>
  <si>
    <t>Antibody Purchase</t>
  </si>
  <si>
    <t>Exact cost of item tbd. Exact cost will be charged to the customer.</t>
  </si>
  <si>
    <t>Reagent</t>
  </si>
  <si>
    <t>Reagent/ Antibody Purchase Policy:</t>
  </si>
  <si>
    <t>If core bills pass-through items. Document items on this spreadsheet</t>
  </si>
  <si>
    <t>Item List</t>
  </si>
  <si>
    <t>Item List (Reagents/ Antibodies)</t>
  </si>
  <si>
    <t>Any unused reagent or antibodies purchased will be kept on site until expiration. OR INSERT POLICY HERE</t>
  </si>
  <si>
    <t>INTERNAL RATE:</t>
  </si>
  <si>
    <t>FULL COST BASE RATE</t>
  </si>
  <si>
    <t>TBD (New Position)</t>
  </si>
  <si>
    <t>TBD (Backfill Position)</t>
  </si>
  <si>
    <t>#### / Job Title</t>
  </si>
  <si>
    <t>00123456</t>
  </si>
  <si>
    <t>0123456</t>
  </si>
  <si>
    <t>Asset Information</t>
  </si>
  <si>
    <t>Role:</t>
  </si>
  <si>
    <t>.</t>
  </si>
  <si>
    <t>FTE
(1 = 40 hrs)</t>
  </si>
  <si>
    <t>1</t>
  </si>
  <si>
    <t>Staff</t>
  </si>
  <si>
    <t>Faculty 1</t>
  </si>
  <si>
    <t>Merit Increase (Jan)</t>
  </si>
  <si>
    <t>Monthly Expenses
*Assumes 3% increase Jan</t>
  </si>
  <si>
    <t>Fringe Factor</t>
  </si>
  <si>
    <t>Annual Salary + Fringe (Starting)</t>
  </si>
  <si>
    <t>Previous Year's Labor Budget Details</t>
  </si>
  <si>
    <t>Monthly Expenses</t>
  </si>
  <si>
    <t>Starting Salary
(FY23)</t>
  </si>
  <si>
    <t>FY23 Salary Increase
*Merit</t>
  </si>
  <si>
    <t>Salary w/ Merit Increase
(Jan)</t>
  </si>
  <si>
    <t>Fringe %
(Federal)</t>
  </si>
  <si>
    <t>Effort %</t>
  </si>
  <si>
    <t>Last Year's Subsidy Amount:</t>
  </si>
  <si>
    <t>`</t>
  </si>
  <si>
    <t>Subsidy Amount</t>
  </si>
  <si>
    <t>New Subsidy Amount:</t>
  </si>
  <si>
    <t>Core Recharge Amount:</t>
  </si>
  <si>
    <t>Previous Rate Budget 
(304 Only)</t>
  </si>
  <si>
    <t>New Budget</t>
  </si>
  <si>
    <t>OOR Core Business Services</t>
  </si>
  <si>
    <t>VUIT Phone Charges (Monthly)</t>
  </si>
  <si>
    <t>Allocate expenses across services:</t>
  </si>
  <si>
    <t>Linked to calculator:</t>
  </si>
  <si>
    <t>Subsidy Support:</t>
  </si>
  <si>
    <t>Enter source of subsidy funding:</t>
  </si>
  <si>
    <t>$ Amount</t>
  </si>
  <si>
    <t>Total Amount:</t>
  </si>
  <si>
    <t>ALLOCATION METHODOLOGY</t>
  </si>
  <si>
    <t>TOTAL NON-LABOR</t>
  </si>
  <si>
    <t>TOTAL NON-LABOR:</t>
  </si>
  <si>
    <t>Budget Worksheet | 304 Cost Center Only</t>
  </si>
  <si>
    <t>Subsidy Excluded</t>
  </si>
  <si>
    <t>Includes subsidy 
(if applicable)</t>
  </si>
  <si>
    <t>LAB ANALYSIS</t>
  </si>
  <si>
    <t>NOTE: Change accounts to align with core's expenses.</t>
  </si>
  <si>
    <t>(1) Hardcode last year's budget.</t>
  </si>
  <si>
    <t>(2) Update revenue distribution by customer type.</t>
  </si>
  <si>
    <t>Historical Usage Worksheet:</t>
  </si>
  <si>
    <t>$0 = correct</t>
  </si>
  <si>
    <t>Total Operating Expense 
(Labor + Non-Labor)</t>
  </si>
  <si>
    <t>TOTAL OPERATING EXPENSE:</t>
  </si>
  <si>
    <t>YearEnd Cash Review
 (25%) allowable threshold</t>
  </si>
  <si>
    <t>Cash Amount:</t>
  </si>
  <si>
    <t>FY</t>
  </si>
  <si>
    <t>JE or RDC
Adjustment Amount</t>
  </si>
  <si>
    <t>Net Surplus \ (Deficit) Amount</t>
  </si>
  <si>
    <t>Receviables Amount:</t>
  </si>
  <si>
    <t>Updated as of:</t>
  </si>
  <si>
    <t>Month 20xx</t>
  </si>
  <si>
    <t>Operating Expenses (304):</t>
  </si>
  <si>
    <t>Subsidy Funds Available:
LINKED: [Labor]</t>
  </si>
  <si>
    <t>YE Cash Surplus \ (Deficit)</t>
  </si>
  <si>
    <t>YE AR</t>
  </si>
  <si>
    <t>Historical Year-End Cash Summary</t>
  </si>
  <si>
    <t>Labor Expense</t>
  </si>
  <si>
    <t>If core staff members are not 100% allocated to core operations, please provide a justification statement per employee documenting the source of other funding and how the activities on other funding sources are different and distinct from core activities.</t>
  </si>
  <si>
    <t>Employee Name:</t>
  </si>
  <si>
    <t>% non-core effort:</t>
  </si>
  <si>
    <t>Other effort funding source:</t>
  </si>
  <si>
    <t>Justification Statement: How is activity different from core activity?</t>
  </si>
  <si>
    <t>Type of Usage:  
(1) Users billed for actual usage of instrument
or (2) Core operates as part of workflow to provide core services</t>
  </si>
  <si>
    <t xml:space="preserve">(1) Update the "PREVIOUS RATE DOCUMENTATION". Add a column for the previous year and hardcode last year's rate. </t>
  </si>
  <si>
    <t>(3) Update the Historical Year-End Cash Summary Box</t>
  </si>
  <si>
    <t>(4) Update the Year-end Cash Review Box</t>
  </si>
  <si>
    <t>(5) If core plans to change service names, hardcode the service names on this worksheet. Note any changes as OOR will need to be aware of any requested changes to existing service names.</t>
  </si>
  <si>
    <t>(6) If cash surplus or deficit is significant, then the core must present a plan to manage the carryforward funds. The plan must be approved by the Office of Research</t>
  </si>
  <si>
    <t>(7) If applicable, allocate the subsidy funds. This workbook will pull in the full labor cost for the core. If subsidy funds are received, update the "Subsidy Adjustment" column  to review the labor amount subisidized. This action calculate the internal base rate.</t>
  </si>
  <si>
    <t>Rate Calculation Worksheet:</t>
  </si>
  <si>
    <t>NOTE: This worksheet includes linked data from the other worksheets for calculation purposes.</t>
  </si>
  <si>
    <t>Operating Expenses Worksheet:</t>
  </si>
  <si>
    <t>If needed, add new lines for any new expense types.</t>
  </si>
  <si>
    <t>If needed, add new lines for new positions.</t>
  </si>
  <si>
    <t>Do not delete positions that ended during the previous fiscal year. Instead, keep the line for historical reporting, and note the effort will be 0%.  The OOR will want to know how FTE and Staff Counts change from year to year.</t>
  </si>
  <si>
    <t xml:space="preserve">(3) Labor Expenses: </t>
  </si>
  <si>
    <t>Record the staff members name and account code, and role with the core.</t>
  </si>
  <si>
    <t>Populate the Staff Table</t>
  </si>
  <si>
    <t>Populate the Previous Year's Labor Budget Details section.</t>
  </si>
  <si>
    <t>New Fiscal Year Labor Details</t>
  </si>
  <si>
    <t>Populate the New Fiscal Year Labor Details.</t>
  </si>
  <si>
    <t>(If applicable)  Populate the Subsidy Support section.</t>
  </si>
  <si>
    <t xml:space="preserve">Record the new year's budget for operating expenses. </t>
  </si>
  <si>
    <t>NOTE: The account codes and account names listed are examples only. Please update to reflect the activity of the core.</t>
  </si>
  <si>
    <r>
      <t xml:space="preserve">(1) Update the </t>
    </r>
    <r>
      <rPr>
        <u/>
        <sz val="11"/>
        <rFont val="Tahome"/>
      </rPr>
      <t>"Previous Rate Budget"</t>
    </r>
    <r>
      <rPr>
        <sz val="11"/>
        <rFont val="Tahome"/>
      </rPr>
      <t xml:space="preserve"> column by hardcoding last year's rate workbooks operating expenses.</t>
    </r>
  </si>
  <si>
    <r>
      <t xml:space="preserve">(2) Populate the </t>
    </r>
    <r>
      <rPr>
        <u/>
        <sz val="11"/>
        <rFont val="Tahome"/>
      </rPr>
      <t>"YTD Actual"</t>
    </r>
    <r>
      <rPr>
        <sz val="11"/>
        <rFont val="Tahome"/>
      </rPr>
      <t xml:space="preserve"> and </t>
    </r>
    <r>
      <rPr>
        <u/>
        <sz val="11"/>
        <rFont val="Tahome"/>
      </rPr>
      <t>"Annualized Actual Spend"</t>
    </r>
    <r>
      <rPr>
        <sz val="11"/>
        <rFont val="Tahome"/>
      </rPr>
      <t xml:space="preserve"> columns by recording the prevoius fiscal year's actual operating expenses.</t>
    </r>
  </si>
  <si>
    <t>Update the Merit Increase Factor &amp; Fringe Rates (as needed). Consult with OOR and DOF for correct rates.  All fringe rates must be the federal rates for service fee calculation purposes.</t>
  </si>
  <si>
    <t>(4) Allocate the Labor Expenses across the core services using the core's preferred allocation method.</t>
  </si>
  <si>
    <t>(Option 2) Allocate per usage distribution.</t>
  </si>
  <si>
    <t>Expense Allocation Method Notes  (Method used may vary per core)</t>
  </si>
  <si>
    <t xml:space="preserve">(5) Non-Labor Expenses: </t>
  </si>
  <si>
    <t>(6) Allocate the Non-Labor Expenses across the core services using the core's preferred allocation method.</t>
  </si>
  <si>
    <t>Note, If an expense is only used for a specific service, that expense should be allocated directly to that service item.</t>
  </si>
  <si>
    <t>If an expense is shared between many services, the core leader will need to determine an appropriate allocation method (See below notes).</t>
  </si>
  <si>
    <t>Note, If a specific employee performs specfic services, then that labor expense should be allocated directly to that service item(s).</t>
  </si>
  <si>
    <t>If an employee participates in many services, the core leader will need to determine an appropriate allocation method (See below notes).</t>
  </si>
  <si>
    <t>Fringe Factor (Federal)</t>
  </si>
  <si>
    <t>Part-Time/Temp</t>
  </si>
  <si>
    <t>Faculty 2 (&gt; $170k)</t>
  </si>
  <si>
    <t>$197,300 to $199,300 (1.3.2021)</t>
  </si>
  <si>
    <t>PURPOSE: This worksheet is used to outline the cores labor and non-labor expenses. For cores receving subsidy support, please document the subsidy received in the labor section.</t>
  </si>
  <si>
    <t>(Option 1) Allocate per core leaderships knowledge of how time is spent across the core's services.  Some cores conduct a time study and usage comparison for this distribution method.</t>
  </si>
  <si>
    <t>Some cores will purchase specific items (such as reagents) for a project. The core will bill the actual cost of the item to the customer. OOR must approve a core for pass-through expense billing, and the plan should be documented in this section.</t>
  </si>
  <si>
    <t>(7) (if applicable) Document the pass-through expense items &amp; expected budget amounts.</t>
  </si>
  <si>
    <t>(If applicable) Populate the Depreciation Summary Section</t>
  </si>
  <si>
    <t>Note, OOR must approve all new capital purchases before the purchase is initiated. The core's operating recharge cost center cannot be used to purchase the asset directly. Consult with OOR for more details.</t>
  </si>
  <si>
    <t>Operating Expenses Worksheet Instructions are located at the bottom of the worksheet.</t>
  </si>
  <si>
    <t>Each core should establish an advisory committee to advise the Center Director on operational,  scientific, and costing issues for this core.   The advisory committee is generally comprised of representative faculty who use (or will use) core services.   Refer to the VUMC Guidelines for Research Shared Resources &amp; Core Facilities for more information. This document is available on the Office of Research website.</t>
  </si>
  <si>
    <t>A core lab typically has a staff member who manages the core (lab manager) and a faculty member who oversees scientific and strategic planning for the core (scientific director), under the direction of the Department or Center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</si>
</sst>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quot;$&quot;* #,##0_-;\-&quot;$&quot;* #,##0_-;_-&quot;$&quot;* &quot;-&quot;??_-;_-@_-"/>
    <numFmt numFmtId="168" formatCode="_-&quot;$&quot;* #,##0.00_-;\-&quot;$&quot;* #,##0.00_-;_-&quot;$&quot;* &quot;-&quot;??_-;_-@_-"/>
    <numFmt numFmtId="169" formatCode="_(* #,##0_);_(* \(#,##0\);_(* &quot;-&quot;??_);_(@_)"/>
    <numFmt numFmtId="170" formatCode="_(#,##0.00_);\(#,##0.00\)"/>
    <numFmt numFmtId="171" formatCode="0.000"/>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i/>
      <sz val="10"/>
      <name val="Arial"/>
      <family val="2"/>
    </font>
    <font>
      <sz val="10"/>
      <name val="Verdana"/>
      <family val="2"/>
    </font>
    <font>
      <sz val="8"/>
      <name val="Helv"/>
    </font>
    <font>
      <sz val="8"/>
      <name val="Helv"/>
    </font>
    <font>
      <sz val="11"/>
      <color theme="1"/>
      <name val="Calibri"/>
      <family val="2"/>
      <scheme val="minor"/>
    </font>
    <font>
      <sz val="10"/>
      <color rgb="FF000000"/>
      <name val="Arial"/>
      <family val="2"/>
    </font>
    <font>
      <u/>
      <sz val="10"/>
      <color theme="10"/>
      <name val="Arial"/>
      <family val="2"/>
    </font>
    <font>
      <sz val="10"/>
      <name val="Calibri"/>
      <family val="2"/>
      <scheme val="minor"/>
    </font>
    <font>
      <b/>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
      <b/>
      <u/>
      <sz val="11"/>
      <name val="Calibri"/>
      <family val="2"/>
      <scheme val="minor"/>
    </font>
    <font>
      <b/>
      <u/>
      <sz val="10"/>
      <name val="Calibri"/>
      <family val="2"/>
      <scheme val="minor"/>
    </font>
    <font>
      <b/>
      <sz val="18"/>
      <name val="Arial"/>
      <family val="2"/>
    </font>
    <font>
      <sz val="10"/>
      <color indexed="10"/>
      <name val="Arial"/>
      <family val="2"/>
    </font>
    <font>
      <b/>
      <u/>
      <sz val="11"/>
      <name val="Arial"/>
      <family val="2"/>
    </font>
    <font>
      <sz val="10"/>
      <color rgb="FFFF0000"/>
      <name val="Arial"/>
      <family val="2"/>
    </font>
    <font>
      <b/>
      <sz val="12"/>
      <name val="Calibri"/>
      <family val="2"/>
      <scheme val="minor"/>
    </font>
    <font>
      <b/>
      <u/>
      <sz val="10"/>
      <name val="Arial"/>
      <family val="2"/>
    </font>
    <font>
      <sz val="9"/>
      <name val="Arial"/>
      <family val="2"/>
    </font>
    <font>
      <b/>
      <sz val="10"/>
      <color rgb="FFFF0000"/>
      <name val="Arial"/>
      <family val="2"/>
    </font>
    <font>
      <sz val="11"/>
      <color indexed="8"/>
      <name val="Calibri"/>
      <family val="2"/>
    </font>
    <font>
      <sz val="10"/>
      <color indexed="8"/>
      <name val="Arial"/>
      <family val="2"/>
    </font>
    <font>
      <u/>
      <sz val="10"/>
      <color indexed="39"/>
      <name val="Arial"/>
      <family val="2"/>
    </font>
    <font>
      <b/>
      <sz val="18"/>
      <color indexed="62"/>
      <name val="Cambria"/>
      <family val="2"/>
    </font>
    <font>
      <sz val="11"/>
      <color indexed="14"/>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8"/>
      <color theme="3"/>
      <name val="Cambria"/>
      <family val="2"/>
      <scheme val="major"/>
    </font>
    <font>
      <b/>
      <sz val="14"/>
      <name val="Arial"/>
      <family val="2"/>
    </font>
    <font>
      <sz val="10"/>
      <name val="Arial"/>
      <family val="2"/>
    </font>
    <font>
      <sz val="11"/>
      <name val="Tahoma"/>
      <family val="2"/>
    </font>
    <font>
      <b/>
      <sz val="9"/>
      <name val="Calibri"/>
      <family val="2"/>
      <scheme val="minor"/>
    </font>
    <font>
      <b/>
      <sz val="16"/>
      <name val="Cambria"/>
      <family val="1"/>
      <scheme val="major"/>
    </font>
    <font>
      <b/>
      <sz val="9"/>
      <color rgb="FFFFFFFF"/>
      <name val="Arial"/>
      <family val="2"/>
    </font>
    <font>
      <b/>
      <sz val="8"/>
      <color rgb="FFFFFFFF"/>
      <name val="Arial"/>
      <family val="2"/>
    </font>
    <font>
      <b/>
      <u/>
      <sz val="10"/>
      <color rgb="FF000000"/>
      <name val="Arial"/>
      <family val="2"/>
    </font>
    <font>
      <b/>
      <sz val="11"/>
      <color rgb="FF333333"/>
      <name val="Arial"/>
      <family val="2"/>
    </font>
    <font>
      <sz val="9"/>
      <color rgb="FF333333"/>
      <name val="Arial"/>
      <family val="2"/>
    </font>
    <font>
      <b/>
      <sz val="10"/>
      <color rgb="FF000000"/>
      <name val="Arial"/>
      <family val="2"/>
    </font>
    <font>
      <b/>
      <sz val="12"/>
      <name val="Arial"/>
      <family val="2"/>
    </font>
    <font>
      <sz val="12"/>
      <name val="Arial"/>
      <family val="2"/>
    </font>
    <font>
      <b/>
      <sz val="14"/>
      <name val="Calibri"/>
      <family val="2"/>
      <scheme val="minor"/>
    </font>
    <font>
      <sz val="11"/>
      <name val="Arial"/>
      <family val="2"/>
    </font>
    <font>
      <sz val="8"/>
      <name val="Calibri"/>
      <family val="2"/>
      <scheme val="minor"/>
    </font>
    <font>
      <b/>
      <sz val="8"/>
      <name val="Calibri"/>
      <family val="2"/>
      <scheme val="minor"/>
    </font>
    <font>
      <b/>
      <sz val="10"/>
      <color theme="0" tint="-0.499984740745262"/>
      <name val="Arial"/>
      <family val="2"/>
    </font>
    <font>
      <sz val="9"/>
      <color theme="1"/>
      <name val="Calibri"/>
      <family val="2"/>
      <scheme val="minor"/>
    </font>
    <font>
      <b/>
      <sz val="8"/>
      <color theme="1"/>
      <name val="Calibri"/>
      <family val="2"/>
      <scheme val="minor"/>
    </font>
    <font>
      <b/>
      <sz val="8"/>
      <name val="Arial"/>
      <family val="2"/>
    </font>
    <font>
      <b/>
      <sz val="11"/>
      <color theme="3" tint="-0.249977111117893"/>
      <name val="Calibri"/>
      <family val="2"/>
      <scheme val="minor"/>
    </font>
    <font>
      <b/>
      <sz val="16"/>
      <name val="Arial"/>
      <family val="2"/>
    </font>
    <font>
      <b/>
      <sz val="11"/>
      <name val="Arial"/>
      <family val="2"/>
    </font>
    <font>
      <b/>
      <sz val="9"/>
      <name val="Arial"/>
      <family val="2"/>
    </font>
    <font>
      <sz val="8"/>
      <color rgb="FF000000"/>
      <name val="Calibri"/>
      <family val="2"/>
      <scheme val="minor"/>
    </font>
    <font>
      <b/>
      <sz val="20"/>
      <name val="Arial"/>
      <family val="2"/>
    </font>
    <font>
      <b/>
      <sz val="9"/>
      <color theme="1"/>
      <name val="Arial"/>
      <family val="2"/>
    </font>
    <font>
      <b/>
      <sz val="9"/>
      <name val="Calibri"/>
      <family val="2"/>
    </font>
    <font>
      <sz val="10"/>
      <color theme="1"/>
      <name val="Calibri"/>
      <family val="2"/>
      <scheme val="minor"/>
    </font>
    <font>
      <sz val="9"/>
      <color rgb="FF000000"/>
      <name val="Calibri"/>
      <family val="2"/>
      <scheme val="minor"/>
    </font>
    <font>
      <sz val="11"/>
      <color rgb="FF000000"/>
      <name val="Calibri"/>
      <family val="2"/>
      <scheme val="minor"/>
    </font>
    <font>
      <b/>
      <sz val="9"/>
      <color rgb="FF000000"/>
      <name val="Calibri"/>
      <family val="2"/>
      <scheme val="minor"/>
    </font>
    <font>
      <b/>
      <sz val="11"/>
      <color rgb="FF000000"/>
      <name val="Calibri"/>
      <family val="2"/>
      <scheme val="minor"/>
    </font>
    <font>
      <b/>
      <sz val="12"/>
      <color rgb="FF000000"/>
      <name val="Calibri"/>
      <family val="2"/>
      <scheme val="minor"/>
    </font>
    <font>
      <b/>
      <u/>
      <sz val="8"/>
      <name val="Arial"/>
      <family val="2"/>
    </font>
    <font>
      <i/>
      <sz val="10"/>
      <name val="Arial"/>
      <family val="2"/>
    </font>
    <font>
      <b/>
      <sz val="9"/>
      <color rgb="FF333333"/>
      <name val="Calibri"/>
      <family val="2"/>
      <scheme val="minor"/>
    </font>
    <font>
      <sz val="10"/>
      <color rgb="FFC00000"/>
      <name val="Arial"/>
      <family val="2"/>
    </font>
    <font>
      <b/>
      <sz val="22"/>
      <name val="Calibri"/>
      <family val="2"/>
      <scheme val="minor"/>
    </font>
    <font>
      <b/>
      <sz val="18"/>
      <name val="Calibri"/>
      <family val="2"/>
      <scheme val="minor"/>
    </font>
    <font>
      <b/>
      <u/>
      <sz val="10"/>
      <color rgb="FFFF0000"/>
      <name val="Arial"/>
      <family val="2"/>
    </font>
    <font>
      <sz val="14"/>
      <name val="Arial"/>
      <family val="2"/>
    </font>
    <font>
      <b/>
      <sz val="10"/>
      <color rgb="FF000000"/>
      <name val="Cambria"/>
      <family val="1"/>
      <scheme val="major"/>
    </font>
    <font>
      <b/>
      <sz val="10"/>
      <color rgb="FFC00000"/>
      <name val="Arial"/>
      <family val="2"/>
    </font>
    <font>
      <sz val="8"/>
      <name val="Tahoma"/>
      <family val="2"/>
    </font>
    <font>
      <sz val="16"/>
      <name val="Arial"/>
      <family val="2"/>
    </font>
    <font>
      <b/>
      <u/>
      <sz val="11"/>
      <name val="Tahoma"/>
      <family val="2"/>
    </font>
    <font>
      <i/>
      <sz val="10"/>
      <color rgb="FFFF0000"/>
      <name val="Arial"/>
      <family val="2"/>
    </font>
    <font>
      <i/>
      <sz val="12"/>
      <name val="Arial"/>
      <family val="2"/>
    </font>
    <font>
      <b/>
      <sz val="12"/>
      <color rgb="FFFF0000"/>
      <name val="Cambria"/>
      <family val="1"/>
      <scheme val="major"/>
    </font>
    <font>
      <sz val="10"/>
      <color rgb="FFFF0000"/>
      <name val="Calibri"/>
      <family val="2"/>
      <scheme val="minor"/>
    </font>
    <font>
      <b/>
      <sz val="8"/>
      <color rgb="FF000000"/>
      <name val="Calibri"/>
      <family val="2"/>
      <scheme val="minor"/>
    </font>
    <font>
      <sz val="9"/>
      <color rgb="FFFF0000"/>
      <name val="Calibri"/>
      <family val="2"/>
      <scheme val="minor"/>
    </font>
    <font>
      <b/>
      <sz val="9"/>
      <color rgb="FFFF0000"/>
      <name val="Calibri"/>
      <family val="2"/>
      <scheme val="minor"/>
    </font>
    <font>
      <sz val="9"/>
      <color theme="0" tint="-0.499984740745262"/>
      <name val="Calibri"/>
      <family val="2"/>
      <scheme val="minor"/>
    </font>
    <font>
      <sz val="11"/>
      <color rgb="FFFF0000"/>
      <name val="Arial"/>
      <family val="2"/>
    </font>
    <font>
      <b/>
      <sz val="11"/>
      <color rgb="FFFF0000"/>
      <name val="Calibri"/>
      <family val="2"/>
      <scheme val="minor"/>
    </font>
    <font>
      <sz val="11"/>
      <name val="Tak"/>
    </font>
    <font>
      <b/>
      <u/>
      <sz val="11"/>
      <name val="Tahome"/>
    </font>
    <font>
      <sz val="10"/>
      <name val="Tahome"/>
    </font>
    <font>
      <sz val="11"/>
      <name val="Tahome"/>
    </font>
    <font>
      <b/>
      <sz val="10"/>
      <color theme="0" tint="-0.499984740745262"/>
      <name val="Tahome"/>
    </font>
    <font>
      <sz val="10"/>
      <name val="Cambria"/>
      <family val="1"/>
      <scheme val="major"/>
    </font>
    <font>
      <u/>
      <sz val="11"/>
      <name val="Tahome"/>
    </font>
    <font>
      <b/>
      <u/>
      <sz val="9"/>
      <name val="Arial"/>
      <family val="2"/>
    </font>
  </fonts>
  <fills count="70">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9"/>
      </patternFill>
    </fill>
    <fill>
      <patternFill patternType="solid">
        <fgColor indexed="9"/>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0" tint="-0.499984740745262"/>
        <bgColor indexed="64"/>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theme="0" tint="-0.249977111117893"/>
        <bgColor indexed="64"/>
      </patternFill>
    </fill>
    <fill>
      <patternFill patternType="solid">
        <fgColor rgb="FFFFFFEB"/>
        <bgColor indexed="64"/>
      </patternFill>
    </fill>
    <fill>
      <patternFill patternType="solid">
        <fgColor theme="8" tint="-0.249977111117893"/>
        <bgColor rgb="FFFFFFFF"/>
      </patternFill>
    </fill>
    <fill>
      <patternFill patternType="solid">
        <fgColor theme="0" tint="-0.499984740745262"/>
        <bgColor rgb="FFFFFFFF"/>
      </patternFill>
    </fill>
    <fill>
      <patternFill patternType="solid">
        <fgColor theme="0"/>
        <bgColor rgb="FFFFFFFF"/>
      </patternFill>
    </fill>
    <fill>
      <patternFill patternType="solid">
        <fgColor rgb="FFFFFFCC"/>
        <bgColor rgb="FFFFFFFF"/>
      </patternFill>
    </fill>
    <fill>
      <patternFill patternType="solid">
        <fgColor rgb="FFFFFFFF"/>
        <bgColor rgb="FFFFFFFF"/>
      </patternFill>
    </fill>
    <fill>
      <patternFill patternType="solid">
        <fgColor theme="0" tint="-4.9989318521683403E-2"/>
        <bgColor rgb="FFFFFFFF"/>
      </patternFill>
    </fill>
    <fill>
      <patternFill patternType="solid">
        <fgColor rgb="FFEEF3F8"/>
        <bgColor indexed="64"/>
      </patternFill>
    </fill>
    <fill>
      <patternFill patternType="solid">
        <fgColor rgb="FFF9F8F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rgb="FFFFFFD9"/>
        <bgColor indexed="64"/>
      </patternFill>
    </fill>
    <fill>
      <patternFill patternType="solid">
        <fgColor theme="2" tint="-9.9978637043366805E-2"/>
        <bgColor indexed="64"/>
      </patternFill>
    </fill>
    <fill>
      <patternFill patternType="gray0625"/>
    </fill>
  </fills>
  <borders count="2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auto="1"/>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indexed="23"/>
      </bottom>
      <diagonal/>
    </border>
    <border>
      <left style="thin">
        <color indexed="23"/>
      </left>
      <right style="medium">
        <color indexed="64"/>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medium">
        <color indexed="64"/>
      </top>
      <bottom/>
      <diagonal/>
    </border>
    <border>
      <left style="thin">
        <color theme="0" tint="-0.499984740745262"/>
      </left>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auto="1"/>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style="thin">
        <color theme="0" tint="-0.499984740745262"/>
      </right>
      <top style="thin">
        <color auto="1"/>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rgb="FFA5A5B1"/>
      </top>
      <bottom style="thin">
        <color rgb="FFA5A5B1"/>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auto="1"/>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top style="thin">
        <color theme="0" tint="-0.499984740745262"/>
      </top>
      <bottom/>
      <diagonal/>
    </border>
    <border>
      <left style="thin">
        <color theme="0" tint="-0.499984740745262"/>
      </left>
      <right style="medium">
        <color auto="1"/>
      </right>
      <top style="thin">
        <color theme="0" tint="-0.499984740745262"/>
      </top>
      <bottom/>
      <diagonal/>
    </border>
    <border>
      <left style="thin">
        <color theme="0" tint="-0.499984740745262"/>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medium">
        <color auto="1"/>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23"/>
      </top>
      <bottom style="medium">
        <color indexed="64"/>
      </bottom>
      <diagonal/>
    </border>
    <border>
      <left style="medium">
        <color indexed="64"/>
      </left>
      <right style="thin">
        <color indexed="23"/>
      </right>
      <top style="thin">
        <color indexed="23"/>
      </top>
      <bottom style="thin">
        <color indexed="23"/>
      </bottom>
      <diagonal/>
    </border>
    <border>
      <left style="medium">
        <color indexed="64"/>
      </left>
      <right/>
      <top/>
      <bottom style="medium">
        <color indexed="64"/>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diagonal/>
    </border>
    <border>
      <left style="medium">
        <color indexed="64"/>
      </left>
      <right style="medium">
        <color indexed="64"/>
      </right>
      <top style="medium">
        <color indexed="64"/>
      </top>
      <bottom style="thin">
        <color theme="0" tint="-0.499984740745262"/>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499984740745262"/>
      </top>
      <bottom style="medium">
        <color indexed="64"/>
      </bottom>
      <diagonal/>
    </border>
    <border>
      <left style="thin">
        <color indexed="23"/>
      </left>
      <right style="medium">
        <color indexed="64"/>
      </right>
      <top style="thin">
        <color indexed="64"/>
      </top>
      <bottom style="thin">
        <color indexed="23"/>
      </bottom>
      <diagonal/>
    </border>
    <border>
      <left style="medium">
        <color indexed="64"/>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indexed="64"/>
      </top>
      <bottom style="medium">
        <color indexed="64"/>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23"/>
      </top>
      <bottom/>
      <diagonal/>
    </border>
    <border>
      <left style="medium">
        <color indexed="64"/>
      </left>
      <right style="thin">
        <color indexed="23"/>
      </right>
      <top style="medium">
        <color indexed="64"/>
      </top>
      <bottom style="thin">
        <color theme="0" tint="-0.499984740745262"/>
      </bottom>
      <diagonal/>
    </border>
    <border>
      <left style="thin">
        <color indexed="23"/>
      </left>
      <right style="medium">
        <color indexed="64"/>
      </right>
      <top style="medium">
        <color indexed="64"/>
      </top>
      <bottom style="thin">
        <color theme="0" tint="-0.499984740745262"/>
      </bottom>
      <diagonal/>
    </border>
    <border>
      <left style="medium">
        <color indexed="64"/>
      </left>
      <right style="thin">
        <color indexed="64"/>
      </right>
      <top style="medium">
        <color indexed="64"/>
      </top>
      <bottom style="thin">
        <color indexed="23"/>
      </bottom>
      <diagonal/>
    </border>
    <border>
      <left style="thin">
        <color indexed="64"/>
      </left>
      <right style="medium">
        <color indexed="64"/>
      </right>
      <top style="medium">
        <color auto="1"/>
      </top>
      <bottom style="thin">
        <color indexed="23"/>
      </bottom>
      <diagonal/>
    </border>
    <border>
      <left/>
      <right style="medium">
        <color indexed="64"/>
      </right>
      <top style="medium">
        <color auto="1"/>
      </top>
      <bottom style="thin">
        <color indexed="23"/>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medium">
        <color indexed="64"/>
      </left>
      <right style="thin">
        <color indexed="64"/>
      </right>
      <top style="thin">
        <color indexed="23"/>
      </top>
      <bottom style="thin">
        <color indexed="23"/>
      </bottom>
      <diagonal/>
    </border>
    <border>
      <left style="thin">
        <color indexed="64"/>
      </left>
      <right style="medium">
        <color indexed="64"/>
      </right>
      <top style="thin">
        <color indexed="23"/>
      </top>
      <bottom style="thin">
        <color indexed="23"/>
      </bottom>
      <diagonal/>
    </border>
    <border>
      <left style="thin">
        <color auto="1"/>
      </left>
      <right style="thin">
        <color auto="1"/>
      </right>
      <top style="medium">
        <color auto="1"/>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indexed="23"/>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auto="1"/>
      </left>
      <right/>
      <top/>
      <bottom style="thin">
        <color theme="0" tint="-0.499984740745262"/>
      </bottom>
      <diagonal/>
    </border>
    <border>
      <left/>
      <right style="medium">
        <color indexed="64"/>
      </right>
      <top/>
      <bottom style="thin">
        <color theme="0" tint="-0.499984740745262"/>
      </bottom>
      <diagonal/>
    </border>
    <border>
      <left style="medium">
        <color indexed="64"/>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medium">
        <color indexed="64"/>
      </top>
      <bottom/>
      <diagonal/>
    </border>
    <border>
      <left style="medium">
        <color auto="1"/>
      </left>
      <right style="thin">
        <color theme="0" tint="-0.499984740745262"/>
      </right>
      <top style="medium">
        <color indexed="64"/>
      </top>
      <bottom/>
      <diagonal/>
    </border>
    <border diagonalDown="1">
      <left style="thin">
        <color theme="0" tint="-0.499984740745262"/>
      </left>
      <right style="medium">
        <color indexed="64"/>
      </right>
      <top style="medium">
        <color indexed="64"/>
      </top>
      <bottom style="thin">
        <color theme="0" tint="-0.499984740745262"/>
      </bottom>
      <diagonal/>
    </border>
    <border>
      <left style="thin">
        <color auto="1"/>
      </left>
      <right/>
      <top style="medium">
        <color indexed="64"/>
      </top>
      <bottom/>
      <diagonal/>
    </border>
    <border diagonalDown="1">
      <left style="thin">
        <color theme="0" tint="-0.499984740745262"/>
      </left>
      <right/>
      <top style="medium">
        <color indexed="64"/>
      </top>
      <bottom style="thin">
        <color theme="0" tint="-0.499984740745262"/>
      </bottom>
      <diagonal/>
    </border>
    <border>
      <left style="thin">
        <color theme="0" tint="-0.499984740745262"/>
      </left>
      <right style="thin">
        <color theme="0" tint="-0.499984740745262"/>
      </right>
      <top/>
      <bottom/>
      <diagonal/>
    </border>
    <border>
      <left style="thin">
        <color indexed="64"/>
      </left>
      <right/>
      <top/>
      <bottom style="medium">
        <color indexed="64"/>
      </bottom>
      <diagonal/>
    </border>
    <border>
      <left/>
      <right style="thin">
        <color auto="1"/>
      </right>
      <top/>
      <bottom style="medium">
        <color auto="1"/>
      </bottom>
      <diagonal/>
    </border>
    <border diagonalDown="1">
      <left style="thin">
        <color theme="0" tint="-0.499984740745262"/>
      </left>
      <right/>
      <top style="thin">
        <color theme="0" tint="-0.499984740745262"/>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style="thin">
        <color indexed="23"/>
      </left>
      <right style="medium">
        <color indexed="64"/>
      </right>
      <top style="medium">
        <color indexed="64"/>
      </top>
      <bottom style="thin">
        <color indexed="23"/>
      </bottom>
      <diagonal/>
    </border>
    <border>
      <left style="medium">
        <color indexed="64"/>
      </left>
      <right style="medium">
        <color indexed="64"/>
      </right>
      <top style="thin">
        <color indexed="23"/>
      </top>
      <bottom style="medium">
        <color indexed="64"/>
      </bottom>
      <diagonal/>
    </border>
    <border>
      <left style="medium">
        <color indexed="64"/>
      </left>
      <right style="medium">
        <color indexed="64"/>
      </right>
      <top style="medium">
        <color auto="1"/>
      </top>
      <bottom style="thin">
        <color indexed="23"/>
      </bottom>
      <diagonal/>
    </border>
    <border>
      <left/>
      <right style="medium">
        <color indexed="64"/>
      </right>
      <top style="medium">
        <color indexed="64"/>
      </top>
      <bottom style="thin">
        <color indexed="23"/>
      </bottom>
      <diagonal/>
    </border>
    <border>
      <left/>
      <right style="medium">
        <color indexed="64"/>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style="thin">
        <color indexed="64"/>
      </right>
      <top style="thin">
        <color theme="0" tint="-0.499984740745262"/>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theme="0" tint="-0.499984740745262"/>
      </bottom>
      <diagonal/>
    </border>
    <border>
      <left style="thin">
        <color theme="0" tint="-0.499984740745262"/>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64"/>
      </top>
      <bottom style="thin">
        <color indexed="23"/>
      </bottom>
      <diagonal/>
    </border>
    <border>
      <left style="thin">
        <color indexed="23"/>
      </left>
      <right/>
      <top style="thin">
        <color indexed="64"/>
      </top>
      <bottom style="thin">
        <color indexed="23"/>
      </bottom>
      <diagonal/>
    </border>
    <border>
      <left/>
      <right style="thin">
        <color indexed="23"/>
      </right>
      <top style="thin">
        <color indexed="64"/>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23"/>
      </right>
      <top style="thin">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23"/>
      </top>
      <bottom style="medium">
        <color indexed="64"/>
      </bottom>
      <diagonal/>
    </border>
    <border>
      <left style="medium">
        <color indexed="64"/>
      </left>
      <right style="medium">
        <color indexed="64"/>
      </right>
      <top style="thin">
        <color indexed="23"/>
      </top>
      <bottom style="thin">
        <color indexed="23"/>
      </bottom>
      <diagonal/>
    </border>
    <border>
      <left style="thin">
        <color indexed="23"/>
      </left>
      <right/>
      <top/>
      <bottom style="thin">
        <color indexed="64"/>
      </bottom>
      <diagonal/>
    </border>
    <border>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style="medium">
        <color indexed="64"/>
      </top>
      <bottom style="thin">
        <color indexed="64"/>
      </bottom>
      <diagonal/>
    </border>
    <border>
      <left/>
      <right style="thin">
        <color indexed="23"/>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auto="1"/>
      </top>
      <bottom style="thin">
        <color theme="0" tint="-0.499984740745262"/>
      </bottom>
      <diagonal/>
    </border>
    <border>
      <left style="thin">
        <color indexed="64"/>
      </left>
      <right style="thin">
        <color indexed="64"/>
      </right>
      <top style="medium">
        <color auto="1"/>
      </top>
      <bottom style="thin">
        <color theme="0" tint="-0.499984740745262"/>
      </bottom>
      <diagonal/>
    </border>
    <border>
      <left style="thin">
        <color indexed="64"/>
      </left>
      <right style="medium">
        <color indexed="64"/>
      </right>
      <top style="medium">
        <color auto="1"/>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indexed="64"/>
      </right>
      <top style="medium">
        <color indexed="64"/>
      </top>
      <bottom/>
      <diagonal/>
    </border>
    <border>
      <left style="thin">
        <color auto="1"/>
      </left>
      <right style="medium">
        <color auto="1"/>
      </right>
      <top style="thin">
        <color theme="0" tint="-0.499984740745262"/>
      </top>
      <bottom style="thin">
        <color theme="0" tint="-0.499984740745262"/>
      </bottom>
      <diagonal/>
    </border>
    <border>
      <left style="thin">
        <color auto="1"/>
      </left>
      <right style="medium">
        <color auto="1"/>
      </right>
      <top style="thin">
        <color theme="0" tint="-0.499984740745262"/>
      </top>
      <bottom style="medium">
        <color indexed="64"/>
      </bottom>
      <diagonal/>
    </border>
    <border>
      <left style="medium">
        <color indexed="64"/>
      </left>
      <right/>
      <top style="thin">
        <color indexed="23"/>
      </top>
      <bottom style="thin">
        <color indexed="23"/>
      </bottom>
      <diagonal/>
    </border>
    <border>
      <left/>
      <right style="medium">
        <color indexed="64"/>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right style="medium">
        <color indexed="64"/>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23"/>
      </bottom>
      <diagonal/>
    </border>
    <border>
      <left/>
      <right style="medium">
        <color indexed="64"/>
      </right>
      <top style="thin">
        <color theme="0" tint="-0.499984740745262"/>
      </top>
      <bottom style="thin">
        <color indexed="23"/>
      </bottom>
      <diagonal/>
    </border>
    <border>
      <left style="thin">
        <color indexed="23"/>
      </left>
      <right style="medium">
        <color indexed="64"/>
      </right>
      <top style="thin">
        <color theme="0" tint="-0.499984740745262"/>
      </top>
      <bottom style="thin">
        <color indexed="23"/>
      </bottom>
      <diagonal/>
    </border>
    <border>
      <left/>
      <right/>
      <top style="medium">
        <color auto="1"/>
      </top>
      <bottom style="thin">
        <color theme="0" tint="-0.499984740745262"/>
      </bottom>
      <diagonal/>
    </border>
    <border>
      <left/>
      <right style="thin">
        <color indexed="64"/>
      </right>
      <top style="medium">
        <color auto="1"/>
      </top>
      <bottom style="thin">
        <color theme="0" tint="-0.499984740745262"/>
      </bottom>
      <diagonal/>
    </border>
    <border>
      <left/>
      <right style="thin">
        <color indexed="64"/>
      </right>
      <top style="thin">
        <color theme="0" tint="-0.499984740745262"/>
      </top>
      <bottom style="thin">
        <color theme="0" tint="-0.49998474074526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style="thin">
        <color theme="0" tint="-0.499984740745262"/>
      </right>
      <top style="thin">
        <color theme="0" tint="-0.499984740745262"/>
      </top>
      <bottom/>
      <diagonal/>
    </border>
    <border>
      <left/>
      <right/>
      <top style="thin">
        <color theme="0" tint="-0.499984740745262"/>
      </top>
      <bottom/>
      <diagonal/>
    </border>
  </borders>
  <cellStyleXfs count="54792">
    <xf numFmtId="0" fontId="0" fillId="0" borderId="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16" fillId="0" borderId="0"/>
    <xf numFmtId="0" fontId="21" fillId="0" borderId="0"/>
    <xf numFmtId="0" fontId="16" fillId="0" borderId="0"/>
    <xf numFmtId="0" fontId="24" fillId="0" borderId="0"/>
    <xf numFmtId="0" fontId="21" fillId="0" borderId="0" applyFill="0"/>
    <xf numFmtId="0" fontId="16" fillId="0" borderId="0"/>
    <xf numFmtId="0" fontId="22" fillId="0" borderId="0" applyFill="0"/>
    <xf numFmtId="0" fontId="23" fillId="0" borderId="0"/>
    <xf numFmtId="0" fontId="24" fillId="0" borderId="0"/>
    <xf numFmtId="0" fontId="23" fillId="0" borderId="0"/>
    <xf numFmtId="0" fontId="20" fillId="0" borderId="0"/>
    <xf numFmtId="0" fontId="23" fillId="0" borderId="0"/>
    <xf numFmtId="0" fontId="23" fillId="0" borderId="0"/>
    <xf numFmtId="0" fontId="16"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2" borderId="5"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8"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5" fillId="11" borderId="19" applyNumberFormat="0" applyAlignment="0" applyProtection="0"/>
    <xf numFmtId="0" fontId="36" fillId="12" borderId="20" applyNumberFormat="0" applyAlignment="0" applyProtection="0"/>
    <xf numFmtId="0" fontId="37" fillId="12" borderId="19" applyNumberFormat="0" applyAlignment="0" applyProtection="0"/>
    <xf numFmtId="0" fontId="38" fillId="0" borderId="21" applyNumberFormat="0" applyFill="0" applyAlignment="0" applyProtection="0"/>
    <xf numFmtId="0" fontId="39" fillId="13" borderId="2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23" applyNumberFormat="0" applyFill="0" applyAlignment="0" applyProtection="0"/>
    <xf numFmtId="0" fontId="4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43" fillId="37"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1" fillId="0" borderId="0" applyFill="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5" applyNumberFormat="0" applyFont="0" applyAlignment="0" applyProtection="0"/>
    <xf numFmtId="44" fontId="15" fillId="0" borderId="0" applyFont="0" applyFill="0" applyBorder="0" applyAlignment="0" applyProtection="0"/>
    <xf numFmtId="0" fontId="15" fillId="0" borderId="0"/>
    <xf numFmtId="0" fontId="24"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44"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4" fontId="16" fillId="0" borderId="0" applyFont="0" applyFill="0" applyBorder="0" applyAlignment="0" applyProtection="0"/>
    <xf numFmtId="0" fontId="15" fillId="0" borderId="0"/>
    <xf numFmtId="0" fontId="15" fillId="0" borderId="0"/>
    <xf numFmtId="0" fontId="15" fillId="0" borderId="0"/>
    <xf numFmtId="44" fontId="15" fillId="0" borderId="0" applyFont="0" applyFill="0" applyBorder="0" applyAlignment="0" applyProtection="0"/>
    <xf numFmtId="0" fontId="24" fillId="0" borderId="0"/>
    <xf numFmtId="43" fontId="1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3" fontId="15" fillId="0" borderId="0" applyFont="0" applyFill="0" applyBorder="0" applyAlignment="0" applyProtection="0"/>
    <xf numFmtId="0" fontId="44" fillId="0" borderId="0" applyNumberFormat="0" applyFill="0" applyBorder="0" applyAlignment="0" applyProtection="0"/>
    <xf numFmtId="44" fontId="1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xf numFmtId="0" fontId="15" fillId="0" borderId="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15" borderId="0" applyNumberFormat="0" applyBorder="0" applyAlignment="0" applyProtection="0"/>
    <xf numFmtId="0" fontId="15" fillId="16"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19" borderId="0" applyNumberFormat="0" applyBorder="0" applyAlignment="0" applyProtection="0"/>
    <xf numFmtId="0" fontId="15" fillId="20"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23" borderId="0" applyNumberFormat="0" applyBorder="0" applyAlignment="0" applyProtection="0"/>
    <xf numFmtId="0" fontId="15" fillId="24"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27" borderId="0" applyNumberFormat="0" applyBorder="0" applyAlignment="0" applyProtection="0"/>
    <xf numFmtId="0" fontId="15" fillId="28"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31" borderId="0" applyNumberFormat="0" applyBorder="0" applyAlignment="0" applyProtection="0"/>
    <xf numFmtId="0" fontId="15" fillId="32"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0" borderId="0"/>
    <xf numFmtId="0" fontId="15" fillId="0" borderId="0"/>
    <xf numFmtId="0" fontId="15" fillId="0" borderId="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15" fillId="0" borderId="0"/>
    <xf numFmtId="0" fontId="15" fillId="2" borderId="5" applyNumberFormat="0" applyFont="0" applyAlignment="0" applyProtection="0"/>
    <xf numFmtId="0" fontId="44" fillId="0" borderId="0" applyNumberFormat="0" applyFill="0" applyBorder="0" applyAlignment="0" applyProtection="0"/>
    <xf numFmtId="44" fontId="1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3" fontId="15" fillId="0" borderId="0" applyFont="0" applyFill="0" applyBorder="0" applyAlignment="0" applyProtection="0"/>
    <xf numFmtId="0" fontId="15" fillId="0" borderId="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44"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4" fontId="16" fillId="0" borderId="0" applyFont="0" applyFill="0" applyBorder="0" applyAlignment="0" applyProtection="0"/>
    <xf numFmtId="0" fontId="15" fillId="0" borderId="0"/>
    <xf numFmtId="0" fontId="15" fillId="0" borderId="0"/>
    <xf numFmtId="0" fontId="15" fillId="0" borderId="0"/>
    <xf numFmtId="44" fontId="15" fillId="0" borderId="0" applyFont="0" applyFill="0" applyBorder="0" applyAlignment="0" applyProtection="0"/>
    <xf numFmtId="0" fontId="44" fillId="0" borderId="0" applyNumberFormat="0" applyFill="0" applyBorder="0" applyAlignment="0" applyProtection="0"/>
    <xf numFmtId="43" fontId="15" fillId="0" borderId="0" applyFont="0" applyFill="0" applyBorder="0" applyAlignment="0" applyProtection="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xf numFmtId="0" fontId="15"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6"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0" fontId="16" fillId="0" borderId="0"/>
    <xf numFmtId="0" fontId="24" fillId="0" borderId="0"/>
    <xf numFmtId="0" fontId="37" fillId="39" borderId="19" applyNumberFormat="0" applyAlignment="0" applyProtection="0"/>
    <xf numFmtId="0" fontId="24" fillId="0" borderId="0"/>
    <xf numFmtId="0" fontId="16" fillId="0" borderId="0"/>
    <xf numFmtId="9" fontId="16" fillId="0" borderId="0" applyFont="0" applyFill="0" applyBorder="0" applyAlignment="0" applyProtection="0"/>
    <xf numFmtId="0" fontId="16" fillId="0" borderId="0"/>
    <xf numFmtId="0" fontId="11" fillId="0" borderId="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43" fillId="49" borderId="0" applyNumberFormat="0" applyBorder="0" applyAlignment="0" applyProtection="0"/>
    <xf numFmtId="0" fontId="43" fillId="48" borderId="0" applyNumberFormat="0" applyBorder="0" applyAlignment="0" applyProtection="0"/>
    <xf numFmtId="0" fontId="43" fillId="47"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59" fillId="9"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4" fontId="56"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0" fontId="60" fillId="0" borderId="38" applyNumberFormat="0" applyFill="0" applyAlignment="0" applyProtection="0"/>
    <xf numFmtId="0" fontId="61" fillId="0" borderId="17" applyNumberFormat="0" applyFill="0" applyAlignment="0" applyProtection="0"/>
    <xf numFmtId="0" fontId="62" fillId="0" borderId="39" applyNumberFormat="0" applyFill="0" applyAlignment="0" applyProtection="0"/>
    <xf numFmtId="0" fontId="6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alignment vertical="top"/>
      <protection locked="0"/>
    </xf>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2" borderId="5" applyNumberFormat="0" applyFont="0" applyAlignment="0" applyProtection="0"/>
    <xf numFmtId="0" fontId="55" fillId="2" borderId="5" applyNumberFormat="0" applyFont="0" applyAlignment="0" applyProtection="0"/>
    <xf numFmtId="0" fontId="55" fillId="2" borderId="5" applyNumberFormat="0" applyFont="0" applyAlignment="0" applyProtection="0"/>
    <xf numFmtId="0" fontId="55" fillId="2" borderId="5" applyNumberFormat="0" applyFont="0" applyAlignment="0" applyProtection="0"/>
    <xf numFmtId="0" fontId="55" fillId="2" borderId="5" applyNumberFormat="0" applyFont="0" applyAlignment="0" applyProtection="0"/>
    <xf numFmtId="0" fontId="55" fillId="2" borderId="5" applyNumberFormat="0" applyFont="0" applyAlignment="0" applyProtection="0"/>
    <xf numFmtId="0" fontId="36" fillId="39" borderId="20" applyNumberFormat="0" applyAlignment="0" applyProtection="0"/>
    <xf numFmtId="9" fontId="55" fillId="0" borderId="0" applyFont="0" applyFill="0" applyBorder="0" applyAlignment="0" applyProtection="0"/>
    <xf numFmtId="0" fontId="58" fillId="0" borderId="0" applyNumberFormat="0" applyFill="0" applyBorder="0" applyAlignment="0" applyProtection="0"/>
    <xf numFmtId="0" fontId="42" fillId="0" borderId="40" applyNumberFormat="0" applyFill="0" applyAlignment="0" applyProtection="0"/>
    <xf numFmtId="9" fontId="24" fillId="0" borderId="0" applyFont="0" applyFill="0" applyBorder="0" applyAlignment="0" applyProtection="0"/>
    <xf numFmtId="0" fontId="33" fillId="9" borderId="0" applyNumberFormat="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24" fillId="0" borderId="0"/>
    <xf numFmtId="0" fontId="24" fillId="0" borderId="0"/>
    <xf numFmtId="44" fontId="24" fillId="0" borderId="0" applyFont="0" applyFill="0" applyBorder="0" applyAlignment="0" applyProtection="0"/>
    <xf numFmtId="0" fontId="9" fillId="0" borderId="0"/>
    <xf numFmtId="0" fontId="63" fillId="0" borderId="0" applyNumberFormat="0" applyFill="0" applyBorder="0" applyAlignment="0" applyProtection="0"/>
    <xf numFmtId="0" fontId="9" fillId="2" borderId="5" applyNumberFormat="0" applyFont="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43" fontId="9" fillId="0" borderId="0" applyFont="0" applyFill="0" applyBorder="0" applyAlignment="0" applyProtection="0"/>
    <xf numFmtId="44" fontId="65" fillId="0" borderId="0" applyFont="0" applyFill="0" applyBorder="0" applyAlignment="0" applyProtection="0"/>
    <xf numFmtId="9" fontId="65"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0" fontId="16" fillId="0" borderId="0"/>
    <xf numFmtId="0" fontId="24" fillId="0" borderId="0"/>
    <xf numFmtId="0" fontId="4" fillId="0" borderId="0"/>
    <xf numFmtId="0" fontId="16" fillId="0" borderId="0"/>
    <xf numFmtId="0" fontId="16" fillId="0" borderId="0"/>
    <xf numFmtId="0" fontId="4" fillId="0" borderId="0"/>
    <xf numFmtId="0" fontId="3" fillId="0" borderId="0"/>
    <xf numFmtId="0" fontId="2" fillId="0" borderId="0"/>
    <xf numFmtId="0" fontId="1"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0" fontId="34" fillId="10" borderId="0" applyNumberFormat="0" applyBorder="0" applyAlignment="0" applyProtection="0"/>
  </cellStyleXfs>
  <cellXfs count="913">
    <xf numFmtId="0" fontId="0" fillId="0" borderId="0" xfId="0"/>
    <xf numFmtId="0" fontId="4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16" fillId="6" borderId="0" xfId="0" applyFont="1" applyFill="1" applyAlignment="1" applyProtection="1">
      <alignment horizontal="center" vertical="center"/>
      <protection locked="0"/>
    </xf>
    <xf numFmtId="165" fontId="17" fillId="0" borderId="27" xfId="0" applyNumberFormat="1" applyFont="1" applyBorder="1" applyAlignment="1" applyProtection="1">
      <alignment horizontal="center" vertical="center"/>
    </xf>
    <xf numFmtId="165" fontId="17" fillId="0" borderId="28" xfId="0" applyNumberFormat="1" applyFont="1" applyBorder="1" applyAlignment="1" applyProtection="1">
      <alignment horizontal="center" vertical="center"/>
    </xf>
    <xf numFmtId="0" fontId="0" fillId="0" borderId="0" xfId="0" applyFill="1" applyAlignment="1" applyProtection="1">
      <alignment vertical="center"/>
      <protection locked="0"/>
    </xf>
    <xf numFmtId="0" fontId="0" fillId="0" borderId="0" xfId="0" applyBorder="1" applyProtection="1">
      <protection locked="0"/>
    </xf>
    <xf numFmtId="2" fontId="0" fillId="0" borderId="0" xfId="0" applyNumberFormat="1" applyProtection="1">
      <protection locked="0"/>
    </xf>
    <xf numFmtId="10" fontId="16" fillId="0" borderId="0" xfId="15" applyNumberFormat="1" applyBorder="1" applyAlignment="1" applyProtection="1">
      <alignment vertical="top" wrapText="1"/>
    </xf>
    <xf numFmtId="0" fontId="16" fillId="0" borderId="0" xfId="0" applyFont="1"/>
    <xf numFmtId="0" fontId="16" fillId="0" borderId="0" xfId="13"/>
    <xf numFmtId="0" fontId="66" fillId="0" borderId="0" xfId="54778" applyFont="1"/>
    <xf numFmtId="0" fontId="16" fillId="0" borderId="0" xfId="54778"/>
    <xf numFmtId="49" fontId="70" fillId="55" borderId="1" xfId="54779" applyNumberFormat="1" applyFont="1" applyFill="1" applyBorder="1" applyAlignment="1">
      <alignment horizontal="center" vertical="center" wrapText="1"/>
    </xf>
    <xf numFmtId="0" fontId="67" fillId="56" borderId="41" xfId="54779" applyFont="1" applyFill="1" applyBorder="1" applyAlignment="1">
      <alignment horizontal="left" vertical="center" indent="1"/>
    </xf>
    <xf numFmtId="49" fontId="67" fillId="56" borderId="8" xfId="54779" applyNumberFormat="1" applyFont="1" applyFill="1" applyBorder="1" applyAlignment="1">
      <alignment horizontal="left" vertical="center" indent="1"/>
    </xf>
    <xf numFmtId="6" fontId="72" fillId="57" borderId="55" xfId="54779" applyNumberFormat="1" applyFont="1" applyFill="1" applyBorder="1" applyAlignment="1">
      <alignment horizontal="center" vertical="center" wrapText="1"/>
    </xf>
    <xf numFmtId="166" fontId="73" fillId="58" borderId="56" xfId="54779" applyNumberFormat="1" applyFont="1" applyFill="1" applyBorder="1" applyAlignment="1">
      <alignment horizontal="left" vertical="center" wrapText="1" indent="1"/>
    </xf>
    <xf numFmtId="9" fontId="24" fillId="0" borderId="57" xfId="54480" applyFont="1" applyBorder="1" applyAlignment="1">
      <alignment horizontal="center"/>
    </xf>
    <xf numFmtId="0" fontId="67" fillId="56" borderId="8" xfId="54779" applyFont="1" applyFill="1" applyBorder="1" applyAlignment="1">
      <alignment horizontal="left" vertical="center" indent="1"/>
    </xf>
    <xf numFmtId="6" fontId="72" fillId="59" borderId="55" xfId="54779" applyNumberFormat="1" applyFont="1" applyFill="1" applyBorder="1" applyAlignment="1">
      <alignment horizontal="center" vertical="center"/>
    </xf>
    <xf numFmtId="6" fontId="72" fillId="57" borderId="55" xfId="54779" applyNumberFormat="1" applyFont="1" applyFill="1" applyBorder="1" applyAlignment="1">
      <alignment horizontal="center" vertical="center"/>
    </xf>
    <xf numFmtId="38" fontId="72" fillId="59" borderId="35" xfId="10" applyNumberFormat="1" applyFont="1" applyFill="1" applyBorder="1" applyAlignment="1">
      <alignment horizontal="center" vertical="center"/>
    </xf>
    <xf numFmtId="0" fontId="0" fillId="6" borderId="0" xfId="0" applyFill="1" applyProtection="1">
      <protection locked="0"/>
    </xf>
    <xf numFmtId="0" fontId="0" fillId="6" borderId="37" xfId="0" applyFill="1" applyBorder="1" applyAlignment="1" applyProtection="1">
      <alignment horizontal="center" vertical="center"/>
      <protection locked="0"/>
    </xf>
    <xf numFmtId="0" fontId="0" fillId="6" borderId="37" xfId="0" applyFill="1" applyBorder="1" applyAlignment="1" applyProtection="1">
      <alignment horizontal="center" vertical="center" wrapText="1"/>
      <protection locked="0"/>
    </xf>
    <xf numFmtId="0" fontId="42" fillId="6" borderId="37" xfId="0" applyFont="1"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0" xfId="0" applyFill="1" applyBorder="1" applyProtection="1">
      <protection locked="0"/>
    </xf>
    <xf numFmtId="0" fontId="16" fillId="0" borderId="66" xfId="0" applyFont="1" applyBorder="1" applyAlignment="1" applyProtection="1">
      <alignment horizontal="center" vertical="center" wrapText="1"/>
      <protection locked="0"/>
    </xf>
    <xf numFmtId="38" fontId="17" fillId="3" borderId="3" xfId="0" applyNumberFormat="1" applyFont="1" applyFill="1" applyBorder="1" applyAlignment="1">
      <alignment horizontal="center" vertical="center" wrapText="1"/>
    </xf>
    <xf numFmtId="38" fontId="17" fillId="3" borderId="1" xfId="0" applyNumberFormat="1" applyFont="1" applyFill="1" applyBorder="1" applyAlignment="1" applyProtection="1">
      <alignment horizontal="center" vertical="center" wrapText="1"/>
    </xf>
    <xf numFmtId="38" fontId="17" fillId="3" borderId="1" xfId="0" applyNumberFormat="1" applyFont="1" applyFill="1" applyBorder="1" applyAlignment="1" applyProtection="1">
      <alignment horizontal="center" vertical="center" wrapText="1"/>
      <protection locked="0"/>
    </xf>
    <xf numFmtId="38" fontId="17" fillId="3" borderId="30" xfId="0" applyNumberFormat="1" applyFont="1" applyFill="1" applyBorder="1" applyAlignment="1" applyProtection="1">
      <alignment horizontal="center" vertical="center" wrapText="1"/>
      <protection locked="0"/>
    </xf>
    <xf numFmtId="164" fontId="17" fillId="7" borderId="1" xfId="10" applyNumberFormat="1" applyFont="1" applyFill="1" applyBorder="1" applyAlignment="1" applyProtection="1">
      <alignment horizontal="center" vertical="center"/>
    </xf>
    <xf numFmtId="165" fontId="17" fillId="7" borderId="1" xfId="10" applyNumberFormat="1" applyFont="1" applyFill="1" applyBorder="1" applyAlignment="1" applyProtection="1">
      <alignment horizontal="center" vertical="center"/>
    </xf>
    <xf numFmtId="0" fontId="49" fillId="3" borderId="1" xfId="0" applyFont="1" applyFill="1" applyBorder="1" applyAlignment="1">
      <alignment horizontal="center" vertical="center" wrapText="1"/>
    </xf>
    <xf numFmtId="44" fontId="17" fillId="3" borderId="50" xfId="0" applyNumberFormat="1" applyFont="1" applyFill="1" applyBorder="1" applyAlignment="1" applyProtection="1">
      <alignment horizontal="center" vertical="center"/>
    </xf>
    <xf numFmtId="44" fontId="17" fillId="3" borderId="51" xfId="0" applyNumberFormat="1" applyFont="1" applyFill="1" applyBorder="1" applyAlignment="1" applyProtection="1">
      <alignment horizontal="center" vertical="center"/>
    </xf>
    <xf numFmtId="164" fontId="17" fillId="7" borderId="33" xfId="10" applyNumberFormat="1" applyFont="1" applyFill="1" applyBorder="1" applyAlignment="1" applyProtection="1">
      <alignment horizontal="center" vertical="center"/>
    </xf>
    <xf numFmtId="38" fontId="16" fillId="40" borderId="3" xfId="0" applyNumberFormat="1" applyFont="1" applyFill="1" applyBorder="1" applyAlignment="1">
      <alignment horizontal="center" vertical="center" wrapText="1"/>
    </xf>
    <xf numFmtId="38" fontId="16" fillId="6" borderId="3" xfId="0" applyNumberFormat="1" applyFont="1" applyFill="1" applyBorder="1" applyAlignment="1">
      <alignment horizontal="center" vertical="center" wrapText="1"/>
    </xf>
    <xf numFmtId="38" fontId="17" fillId="7" borderId="1" xfId="0" applyNumberFormat="1" applyFont="1" applyFill="1" applyBorder="1" applyAlignment="1" applyProtection="1">
      <alignment horizontal="center" vertical="center"/>
    </xf>
    <xf numFmtId="165" fontId="17" fillId="7" borderId="35" xfId="10" applyNumberFormat="1" applyFont="1" applyFill="1" applyBorder="1" applyAlignment="1" applyProtection="1">
      <alignment horizontal="center" vertical="center"/>
    </xf>
    <xf numFmtId="0" fontId="46" fillId="4" borderId="1" xfId="18" applyFont="1" applyFill="1" applyBorder="1" applyAlignment="1">
      <alignment horizontal="center" vertical="center" wrapText="1"/>
    </xf>
    <xf numFmtId="165" fontId="0" fillId="0" borderId="35" xfId="0" applyNumberFormat="1" applyBorder="1" applyAlignment="1">
      <alignment vertical="center"/>
    </xf>
    <xf numFmtId="0" fontId="81" fillId="0" borderId="0" xfId="0" applyFont="1" applyAlignment="1" applyProtection="1">
      <alignment horizontal="center"/>
      <protection locked="0"/>
    </xf>
    <xf numFmtId="0" fontId="27" fillId="3" borderId="45" xfId="0" applyFont="1" applyFill="1" applyBorder="1" applyAlignment="1" applyProtection="1">
      <alignment horizontal="left" vertical="center" wrapText="1" indent="1"/>
    </xf>
    <xf numFmtId="0" fontId="16" fillId="0" borderId="27" xfId="0" applyFont="1" applyBorder="1" applyAlignment="1" applyProtection="1">
      <alignment horizontal="left" vertical="center" wrapText="1" indent="1"/>
    </xf>
    <xf numFmtId="0" fontId="16" fillId="0" borderId="85" xfId="0" applyFont="1" applyBorder="1" applyAlignment="1" applyProtection="1">
      <alignment horizontal="left" vertical="center" wrapText="1" indent="1"/>
    </xf>
    <xf numFmtId="49" fontId="69" fillId="54" borderId="81" xfId="54779" applyNumberFormat="1" applyFont="1" applyFill="1" applyBorder="1" applyAlignment="1">
      <alignment vertical="center"/>
    </xf>
    <xf numFmtId="49" fontId="69" fillId="54" borderId="82" xfId="54779" applyNumberFormat="1" applyFont="1" applyFill="1" applyBorder="1" applyAlignment="1">
      <alignment vertical="center"/>
    </xf>
    <xf numFmtId="0" fontId="3" fillId="0" borderId="0" xfId="54784"/>
    <xf numFmtId="0" fontId="3" fillId="0" borderId="0" xfId="54784" applyAlignment="1">
      <alignment horizontal="center"/>
    </xf>
    <xf numFmtId="6" fontId="72" fillId="59" borderId="55" xfId="54779" applyNumberFormat="1" applyFont="1" applyFill="1" applyBorder="1" applyAlignment="1">
      <alignment horizontal="center" vertical="center" wrapText="1"/>
    </xf>
    <xf numFmtId="9" fontId="24" fillId="0" borderId="89" xfId="54480" applyFont="1" applyBorder="1" applyAlignment="1">
      <alignment horizontal="center"/>
    </xf>
    <xf numFmtId="0" fontId="3" fillId="1" borderId="43" xfId="54784" applyFill="1" applyBorder="1"/>
    <xf numFmtId="0" fontId="3" fillId="1" borderId="0" xfId="54784" applyFill="1"/>
    <xf numFmtId="0" fontId="74" fillId="1" borderId="37" xfId="54784" applyFont="1" applyFill="1" applyBorder="1"/>
    <xf numFmtId="164" fontId="3" fillId="0" borderId="0" xfId="54784" applyNumberFormat="1"/>
    <xf numFmtId="49" fontId="70" fillId="55" borderId="80" xfId="54779" applyNumberFormat="1" applyFont="1" applyFill="1" applyBorder="1" applyAlignment="1">
      <alignment vertical="center" wrapText="1"/>
    </xf>
    <xf numFmtId="49" fontId="70" fillId="55" borderId="81" xfId="54779" applyNumberFormat="1" applyFont="1" applyFill="1" applyBorder="1" applyAlignment="1">
      <alignment vertical="center" wrapText="1"/>
    </xf>
    <xf numFmtId="49" fontId="70" fillId="55" borderId="82" xfId="54779" applyNumberFormat="1" applyFont="1" applyFill="1" applyBorder="1" applyAlignment="1">
      <alignment vertical="center" wrapText="1"/>
    </xf>
    <xf numFmtId="166" fontId="84" fillId="0" borderId="89" xfId="54778" applyNumberFormat="1" applyFont="1" applyBorder="1" applyAlignment="1">
      <alignment horizontal="center" vertical="center"/>
    </xf>
    <xf numFmtId="166" fontId="17" fillId="0" borderId="89" xfId="54778" applyNumberFormat="1" applyFont="1" applyBorder="1" applyAlignment="1">
      <alignment horizontal="center" vertical="center"/>
    </xf>
    <xf numFmtId="166" fontId="84" fillId="53" borderId="89" xfId="54778" applyNumberFormat="1" applyFont="1" applyFill="1" applyBorder="1" applyAlignment="1">
      <alignment horizontal="center" vertical="center"/>
    </xf>
    <xf numFmtId="38" fontId="17" fillId="6" borderId="94" xfId="54782" applyNumberFormat="1" applyFont="1" applyFill="1" applyBorder="1" applyAlignment="1" applyProtection="1">
      <alignment horizontal="center" vertical="center" wrapText="1"/>
      <protection locked="0"/>
    </xf>
    <xf numFmtId="0" fontId="17" fillId="0" borderId="66" xfId="54782" applyFont="1" applyBorder="1" applyAlignment="1" applyProtection="1">
      <alignment horizontal="center" vertical="center" wrapText="1"/>
      <protection locked="0"/>
    </xf>
    <xf numFmtId="1" fontId="76" fillId="60" borderId="46" xfId="54770" applyNumberFormat="1" applyFont="1" applyFill="1" applyBorder="1" applyAlignment="1" applyProtection="1">
      <alignment horizontal="center" vertical="center" wrapText="1"/>
      <protection locked="0"/>
    </xf>
    <xf numFmtId="1" fontId="75" fillId="0" borderId="47" xfId="54770" applyNumberFormat="1" applyFont="1" applyFill="1" applyBorder="1" applyAlignment="1" applyProtection="1">
      <alignment horizontal="center" vertical="center" wrapText="1"/>
      <protection locked="0"/>
    </xf>
    <xf numFmtId="1" fontId="76" fillId="60" borderId="48" xfId="54770" applyNumberFormat="1" applyFont="1" applyFill="1" applyBorder="1" applyAlignment="1" applyProtection="1">
      <alignment horizontal="center" vertical="center" wrapText="1"/>
      <protection locked="0"/>
    </xf>
    <xf numFmtId="0" fontId="42" fillId="0" borderId="49" xfId="0" applyFont="1" applyBorder="1" applyAlignment="1" applyProtection="1">
      <alignment horizontal="center" vertical="center"/>
      <protection locked="0"/>
    </xf>
    <xf numFmtId="0" fontId="16" fillId="0" borderId="0" xfId="13" applyProtection="1">
      <protection locked="0"/>
    </xf>
    <xf numFmtId="0" fontId="16" fillId="0" borderId="0" xfId="13" applyAlignment="1" applyProtection="1">
      <alignment horizontal="center" vertical="center"/>
      <protection locked="0"/>
    </xf>
    <xf numFmtId="38" fontId="17" fillId="6" borderId="69" xfId="13" applyNumberFormat="1" applyFont="1" applyFill="1" applyBorder="1" applyAlignment="1" applyProtection="1">
      <alignment horizontal="center" vertical="center" wrapText="1"/>
      <protection locked="0"/>
    </xf>
    <xf numFmtId="38" fontId="17" fillId="6" borderId="4" xfId="13" applyNumberFormat="1" applyFont="1" applyFill="1" applyBorder="1" applyAlignment="1" applyProtection="1">
      <alignment horizontal="center" vertical="center" wrapText="1"/>
      <protection locked="0"/>
    </xf>
    <xf numFmtId="38" fontId="17" fillId="6" borderId="70" xfId="13" applyNumberFormat="1" applyFont="1" applyFill="1" applyBorder="1" applyAlignment="1" applyProtection="1">
      <alignment horizontal="center" vertical="center" wrapText="1"/>
      <protection locked="0"/>
    </xf>
    <xf numFmtId="38" fontId="17" fillId="6" borderId="1" xfId="13" applyNumberFormat="1" applyFont="1" applyFill="1" applyBorder="1" applyAlignment="1" applyProtection="1">
      <alignment horizontal="center" vertical="center" wrapText="1"/>
      <protection locked="0"/>
    </xf>
    <xf numFmtId="38" fontId="17" fillId="3" borderId="1" xfId="13" applyNumberFormat="1" applyFont="1" applyFill="1" applyBorder="1" applyAlignment="1">
      <alignment horizontal="center" vertical="center" wrapText="1"/>
    </xf>
    <xf numFmtId="38" fontId="17" fillId="5" borderId="1" xfId="13" applyNumberFormat="1" applyFont="1" applyFill="1" applyBorder="1" applyAlignment="1">
      <alignment horizontal="center" vertical="center" wrapText="1"/>
    </xf>
    <xf numFmtId="0" fontId="17" fillId="3" borderId="100" xfId="13" applyFont="1" applyFill="1" applyBorder="1" applyAlignment="1">
      <alignment horizontal="left" vertical="center" wrapText="1" indent="1"/>
    </xf>
    <xf numFmtId="0" fontId="76" fillId="0" borderId="101" xfId="13" applyFont="1" applyBorder="1" applyAlignment="1">
      <alignment horizontal="left" vertical="center" wrapText="1" indent="1"/>
    </xf>
    <xf numFmtId="0" fontId="76" fillId="0" borderId="101" xfId="54782" applyFont="1" applyBorder="1" applyAlignment="1">
      <alignment horizontal="left" vertical="center" wrapText="1" indent="1"/>
    </xf>
    <xf numFmtId="1" fontId="76" fillId="3" borderId="26" xfId="10" applyNumberFormat="1" applyFont="1" applyFill="1" applyBorder="1" applyAlignment="1" applyProtection="1">
      <alignment horizontal="center" vertical="center" wrapText="1"/>
      <protection locked="0"/>
    </xf>
    <xf numFmtId="164" fontId="76" fillId="61" borderId="102" xfId="10" applyNumberFormat="1" applyFont="1" applyFill="1" applyBorder="1" applyAlignment="1" applyProtection="1">
      <alignment horizontal="center" vertical="center" wrapText="1"/>
      <protection locked="0"/>
    </xf>
    <xf numFmtId="164" fontId="76" fillId="61" borderId="103" xfId="10" applyNumberFormat="1" applyFont="1" applyFill="1" applyBorder="1" applyAlignment="1" applyProtection="1">
      <alignment horizontal="center" vertical="center" wrapText="1"/>
      <protection locked="0"/>
    </xf>
    <xf numFmtId="9" fontId="76" fillId="61" borderId="104" xfId="54480" applyFont="1" applyFill="1" applyBorder="1" applyAlignment="1" applyProtection="1">
      <alignment horizontal="center" vertical="center" wrapText="1"/>
      <protection locked="0"/>
    </xf>
    <xf numFmtId="166" fontId="76" fillId="61" borderId="26" xfId="54770" applyNumberFormat="1" applyFont="1" applyFill="1" applyBorder="1" applyAlignment="1" applyProtection="1">
      <alignment horizontal="center" vertical="center" wrapText="1"/>
      <protection locked="0"/>
    </xf>
    <xf numFmtId="166" fontId="76" fillId="60" borderId="26" xfId="54770" applyNumberFormat="1" applyFont="1" applyFill="1" applyBorder="1" applyAlignment="1" applyProtection="1">
      <alignment horizontal="center" vertical="center" wrapText="1"/>
      <protection locked="0"/>
    </xf>
    <xf numFmtId="0" fontId="76" fillId="0" borderId="79" xfId="54782" applyFont="1" applyBorder="1" applyAlignment="1">
      <alignment horizontal="left" vertical="center" wrapText="1" indent="1"/>
    </xf>
    <xf numFmtId="0" fontId="17" fillId="3" borderId="105" xfId="13" applyFont="1" applyFill="1" applyBorder="1" applyAlignment="1">
      <alignment horizontal="left" vertical="center" wrapText="1" indent="1"/>
    </xf>
    <xf numFmtId="0" fontId="76" fillId="0" borderId="106" xfId="13" applyFont="1" applyBorder="1" applyAlignment="1">
      <alignment horizontal="left" vertical="center" wrapText="1" indent="1"/>
    </xf>
    <xf numFmtId="0" fontId="76" fillId="0" borderId="106" xfId="54782" applyFont="1" applyBorder="1" applyAlignment="1">
      <alignment horizontal="left" vertical="center" wrapText="1" indent="1"/>
    </xf>
    <xf numFmtId="1" fontId="76" fillId="3" borderId="51" xfId="13" applyNumberFormat="1" applyFont="1" applyFill="1" applyBorder="1" applyAlignment="1" applyProtection="1">
      <alignment horizontal="center" vertical="center" wrapText="1"/>
      <protection locked="0"/>
    </xf>
    <xf numFmtId="164" fontId="76" fillId="61" borderId="107" xfId="13" applyNumberFormat="1" applyFont="1" applyFill="1" applyBorder="1" applyAlignment="1" applyProtection="1">
      <alignment horizontal="center" vertical="center" wrapText="1"/>
      <protection locked="0"/>
    </xf>
    <xf numFmtId="164" fontId="76" fillId="61" borderId="108" xfId="13" applyNumberFormat="1" applyFont="1" applyFill="1" applyBorder="1" applyAlignment="1" applyProtection="1">
      <alignment horizontal="center" vertical="center" wrapText="1"/>
      <protection locked="0"/>
    </xf>
    <xf numFmtId="9" fontId="76" fillId="61" borderId="95" xfId="54480" applyFont="1" applyFill="1" applyBorder="1" applyAlignment="1" applyProtection="1">
      <alignment horizontal="center" vertical="center" wrapText="1"/>
      <protection locked="0"/>
    </xf>
    <xf numFmtId="166" fontId="76" fillId="61" borderId="51" xfId="54770" applyNumberFormat="1" applyFont="1" applyFill="1" applyBorder="1" applyAlignment="1" applyProtection="1">
      <alignment horizontal="center" vertical="center" wrapText="1"/>
      <protection locked="0"/>
    </xf>
    <xf numFmtId="166" fontId="76" fillId="60" borderId="51" xfId="54770" applyNumberFormat="1" applyFont="1" applyFill="1" applyBorder="1" applyAlignment="1" applyProtection="1">
      <alignment horizontal="center" vertical="center" wrapText="1"/>
      <protection locked="0"/>
    </xf>
    <xf numFmtId="0" fontId="76" fillId="0" borderId="55" xfId="54782" applyFont="1" applyBorder="1" applyAlignment="1">
      <alignment horizontal="left" vertical="center" wrapText="1" indent="1"/>
    </xf>
    <xf numFmtId="165" fontId="16" fillId="0" borderId="0" xfId="0" applyNumberFormat="1" applyFont="1" applyFill="1" applyBorder="1" applyProtection="1"/>
    <xf numFmtId="0" fontId="81" fillId="0" borderId="0" xfId="0" applyFont="1" applyFill="1" applyAlignment="1" applyProtection="1">
      <alignment horizontal="center"/>
      <protection locked="0"/>
    </xf>
    <xf numFmtId="0" fontId="37" fillId="0" borderId="0" xfId="54477" applyFill="1" applyBorder="1" applyAlignment="1" applyProtection="1">
      <alignment horizontal="center" wrapText="1"/>
      <protection locked="0"/>
    </xf>
    <xf numFmtId="38" fontId="17" fillId="0" borderId="0" xfId="0" applyNumberFormat="1" applyFont="1" applyFill="1" applyBorder="1" applyAlignment="1">
      <alignment horizontal="center" vertical="center" wrapText="1"/>
    </xf>
    <xf numFmtId="44" fontId="17" fillId="0" borderId="0" xfId="0" applyNumberFormat="1" applyFont="1" applyFill="1" applyBorder="1" applyAlignment="1" applyProtection="1">
      <alignment horizontal="center" vertical="center"/>
    </xf>
    <xf numFmtId="0" fontId="0" fillId="0" borderId="0" xfId="0" applyFill="1" applyProtection="1">
      <protection locked="0"/>
    </xf>
    <xf numFmtId="0" fontId="67" fillId="56" borderId="41" xfId="54779" applyNumberFormat="1" applyFont="1" applyFill="1" applyBorder="1" applyAlignment="1">
      <alignment horizontal="left" vertical="center" indent="1"/>
    </xf>
    <xf numFmtId="0" fontId="0" fillId="0" borderId="0" xfId="0" applyBorder="1" applyAlignment="1" applyProtection="1">
      <alignment horizontal="left" vertical="center" indent="1"/>
      <protection locked="0"/>
    </xf>
    <xf numFmtId="0" fontId="52" fillId="3" borderId="73" xfId="13" applyFont="1" applyFill="1" applyBorder="1" applyAlignment="1">
      <alignment horizontal="right" vertical="center" indent="1"/>
    </xf>
    <xf numFmtId="0" fontId="82" fillId="0" borderId="0" xfId="54784" applyFont="1" applyAlignment="1">
      <alignment horizontal="center" wrapText="1"/>
    </xf>
    <xf numFmtId="0" fontId="42" fillId="0" borderId="49" xfId="0" applyFont="1" applyBorder="1" applyAlignment="1" applyProtection="1">
      <alignment horizontal="center" vertical="center" wrapText="1"/>
      <protection locked="0"/>
    </xf>
    <xf numFmtId="1" fontId="42" fillId="0" borderId="49" xfId="0" applyNumberFormat="1" applyFont="1" applyBorder="1" applyAlignment="1" applyProtection="1">
      <alignment horizontal="center" vertical="center" wrapText="1"/>
      <protection locked="0"/>
    </xf>
    <xf numFmtId="0" fontId="27" fillId="3" borderId="113" xfId="0" applyFont="1" applyFill="1" applyBorder="1" applyAlignment="1" applyProtection="1">
      <alignment horizontal="left" vertical="center" wrapText="1" indent="1"/>
    </xf>
    <xf numFmtId="0" fontId="16" fillId="0" borderId="114" xfId="0" applyFont="1" applyBorder="1" applyAlignment="1" applyProtection="1">
      <alignment horizontal="left" vertical="center" wrapText="1" indent="1"/>
    </xf>
    <xf numFmtId="38" fontId="17" fillId="3" borderId="35" xfId="13" applyNumberFormat="1" applyFont="1" applyFill="1" applyBorder="1" applyAlignment="1">
      <alignment horizontal="center" vertical="center" wrapText="1"/>
    </xf>
    <xf numFmtId="38" fontId="17" fillId="5" borderId="35" xfId="13" applyNumberFormat="1" applyFont="1" applyFill="1" applyBorder="1" applyAlignment="1">
      <alignment horizontal="center" vertical="center" wrapText="1"/>
    </xf>
    <xf numFmtId="0" fontId="17" fillId="0" borderId="0" xfId="13" applyFont="1"/>
    <xf numFmtId="0" fontId="16" fillId="0" borderId="0" xfId="13" applyAlignment="1">
      <alignment horizontal="left" wrapText="1" indent="1"/>
    </xf>
    <xf numFmtId="0" fontId="16" fillId="0" borderId="0" xfId="13" applyAlignment="1">
      <alignment horizontal="left" indent="1"/>
    </xf>
    <xf numFmtId="0" fontId="16" fillId="0" borderId="0" xfId="13" applyAlignment="1">
      <alignment wrapText="1"/>
    </xf>
    <xf numFmtId="0" fontId="42" fillId="0" borderId="0" xfId="54778" applyFont="1" applyAlignment="1">
      <alignment horizontal="left" indent="1"/>
    </xf>
    <xf numFmtId="0" fontId="16" fillId="0" borderId="0" xfId="54778" applyAlignment="1">
      <alignment wrapText="1"/>
    </xf>
    <xf numFmtId="0" fontId="52" fillId="4" borderId="94" xfId="13" applyFont="1" applyFill="1" applyBorder="1" applyAlignment="1">
      <alignment horizontal="center" vertical="center" wrapText="1"/>
    </xf>
    <xf numFmtId="0" fontId="52" fillId="4" borderId="122" xfId="13" applyFont="1" applyFill="1" applyBorder="1" applyAlignment="1">
      <alignment horizontal="center" vertical="center" wrapText="1"/>
    </xf>
    <xf numFmtId="0" fontId="52" fillId="4" borderId="1" xfId="13" applyFont="1" applyFill="1" applyBorder="1" applyAlignment="1">
      <alignment horizontal="center" vertical="center" wrapText="1"/>
    </xf>
    <xf numFmtId="0" fontId="52" fillId="4" borderId="81" xfId="13" applyFont="1" applyFill="1" applyBorder="1" applyAlignment="1">
      <alignment horizontal="center" vertical="center" wrapText="1"/>
    </xf>
    <xf numFmtId="0" fontId="17" fillId="3" borderId="110" xfId="13" applyFont="1" applyFill="1" applyBorder="1" applyAlignment="1">
      <alignment horizontal="left" vertical="center" indent="1"/>
    </xf>
    <xf numFmtId="0" fontId="16" fillId="3" borderId="81" xfId="13" applyFill="1" applyBorder="1" applyAlignment="1">
      <alignment horizontal="left" vertical="center" indent="1"/>
    </xf>
    <xf numFmtId="165" fontId="16" fillId="3" borderId="81" xfId="10" applyNumberFormat="1" applyFont="1" applyFill="1" applyBorder="1" applyAlignment="1">
      <alignment horizontal="left" vertical="center" indent="1"/>
    </xf>
    <xf numFmtId="0" fontId="16" fillId="3" borderId="81" xfId="54786" applyFont="1" applyFill="1" applyBorder="1" applyAlignment="1">
      <alignment horizontal="left" vertical="center" wrapText="1" indent="1"/>
    </xf>
    <xf numFmtId="0" fontId="17" fillId="3" borderId="110" xfId="13" applyFont="1" applyFill="1" applyBorder="1" applyAlignment="1">
      <alignment horizontal="center" vertical="center" wrapText="1"/>
    </xf>
    <xf numFmtId="0" fontId="17" fillId="3" borderId="82" xfId="13" applyFont="1" applyFill="1" applyBorder="1" applyAlignment="1">
      <alignment horizontal="left" vertical="center" indent="1"/>
    </xf>
    <xf numFmtId="0" fontId="27" fillId="3" borderId="76" xfId="54778" applyFont="1" applyFill="1" applyBorder="1" applyAlignment="1">
      <alignment horizontal="center" vertical="center" wrapText="1"/>
    </xf>
    <xf numFmtId="0" fontId="27" fillId="43" borderId="1" xfId="54778" applyFont="1" applyFill="1" applyBorder="1" applyAlignment="1">
      <alignment horizontal="center" vertical="center" wrapText="1"/>
    </xf>
    <xf numFmtId="0" fontId="16" fillId="0" borderId="0" xfId="13" applyAlignment="1">
      <alignment horizontal="left" vertical="center" wrapText="1"/>
    </xf>
    <xf numFmtId="0" fontId="27" fillId="6" borderId="76" xfId="54778" applyFont="1" applyFill="1" applyBorder="1" applyAlignment="1">
      <alignment horizontal="center" vertical="center" wrapText="1"/>
    </xf>
    <xf numFmtId="0" fontId="27" fillId="6" borderId="82" xfId="54778" applyFont="1" applyFill="1" applyBorder="1" applyAlignment="1">
      <alignment horizontal="center" vertical="center" wrapText="1"/>
    </xf>
    <xf numFmtId="166" fontId="0" fillId="0" borderId="43" xfId="10" applyNumberFormat="1" applyFont="1" applyBorder="1" applyAlignment="1">
      <alignment horizontal="center" vertical="center"/>
    </xf>
    <xf numFmtId="166" fontId="0" fillId="0" borderId="37" xfId="10" applyNumberFormat="1" applyFont="1" applyBorder="1" applyAlignment="1">
      <alignment horizontal="center" vertical="center"/>
    </xf>
    <xf numFmtId="0" fontId="16" fillId="0" borderId="0" xfId="13" applyAlignment="1">
      <alignment horizontal="right" wrapText="1"/>
    </xf>
    <xf numFmtId="166" fontId="16" fillId="0" borderId="41" xfId="10" applyNumberFormat="1" applyFont="1" applyBorder="1" applyAlignment="1">
      <alignment horizontal="center" vertical="center"/>
    </xf>
    <xf numFmtId="0" fontId="16" fillId="0" borderId="14" xfId="13" applyBorder="1" applyAlignment="1">
      <alignment horizontal="left" vertical="center" wrapText="1" indent="1"/>
    </xf>
    <xf numFmtId="164" fontId="16" fillId="0" borderId="0" xfId="54778" applyNumberFormat="1"/>
    <xf numFmtId="9" fontId="26" fillId="6" borderId="54" xfId="36" applyFont="1" applyFill="1" applyBorder="1" applyAlignment="1">
      <alignment horizontal="left" vertical="center" indent="1"/>
    </xf>
    <xf numFmtId="166" fontId="96" fillId="7" borderId="55" xfId="36" applyNumberFormat="1" applyFont="1" applyFill="1" applyBorder="1" applyAlignment="1">
      <alignment horizontal="center" vertical="center"/>
    </xf>
    <xf numFmtId="165" fontId="98" fillId="3" borderId="87" xfId="54790" applyNumberFormat="1" applyFont="1" applyFill="1" applyBorder="1" applyAlignment="1">
      <alignment horizontal="center" vertical="center"/>
    </xf>
    <xf numFmtId="165" fontId="16" fillId="6" borderId="111" xfId="10" applyNumberFormat="1" applyFill="1" applyBorder="1" applyAlignment="1">
      <alignment vertical="center"/>
    </xf>
    <xf numFmtId="165" fontId="16" fillId="3" borderId="110" xfId="54786" applyNumberFormat="1" applyFont="1" applyFill="1" applyBorder="1" applyAlignment="1">
      <alignment vertical="center" wrapText="1"/>
    </xf>
    <xf numFmtId="165" fontId="16" fillId="3" borderId="81" xfId="54786" applyNumberFormat="1" applyFont="1" applyFill="1" applyBorder="1" applyAlignment="1">
      <alignment vertical="center" wrapText="1"/>
    </xf>
    <xf numFmtId="0" fontId="18" fillId="6" borderId="110" xfId="13" applyFont="1" applyFill="1" applyBorder="1" applyAlignment="1">
      <alignment horizontal="right" vertical="center" indent="1"/>
    </xf>
    <xf numFmtId="0" fontId="17" fillId="6" borderId="82" xfId="13" applyFont="1" applyFill="1" applyBorder="1" applyAlignment="1">
      <alignment horizontal="right" vertical="center" wrapText="1" indent="1"/>
    </xf>
    <xf numFmtId="166" fontId="16" fillId="0" borderId="1" xfId="10" applyNumberFormat="1" applyFont="1" applyBorder="1" applyAlignment="1">
      <alignment horizontal="center" vertical="center"/>
    </xf>
    <xf numFmtId="166" fontId="0" fillId="0" borderId="73" xfId="10" applyNumberFormat="1" applyFont="1" applyBorder="1" applyAlignment="1">
      <alignment horizontal="center" vertical="center"/>
    </xf>
    <xf numFmtId="166" fontId="0" fillId="0" borderId="3" xfId="10" applyNumberFormat="1" applyFont="1" applyBorder="1" applyAlignment="1">
      <alignment horizontal="center" vertical="center"/>
    </xf>
    <xf numFmtId="0" fontId="16" fillId="0" borderId="0" xfId="54778" applyAlignment="1">
      <alignment horizontal="center"/>
    </xf>
    <xf numFmtId="0" fontId="27" fillId="3" borderId="1" xfId="54778" applyFont="1" applyFill="1" applyBorder="1" applyAlignment="1">
      <alignment horizontal="center" vertical="center" wrapText="1"/>
    </xf>
    <xf numFmtId="0" fontId="16" fillId="0" borderId="0" xfId="54778" applyAlignment="1">
      <alignment horizontal="left" wrapText="1" indent="1"/>
    </xf>
    <xf numFmtId="0" fontId="16" fillId="0" borderId="0" xfId="54778" applyAlignment="1">
      <alignment horizontal="left" indent="1"/>
    </xf>
    <xf numFmtId="0" fontId="16" fillId="0" borderId="0" xfId="13" applyAlignment="1">
      <alignment horizontal="center"/>
    </xf>
    <xf numFmtId="165" fontId="16" fillId="3" borderId="57" xfId="10" applyNumberFormat="1" applyFont="1" applyFill="1" applyBorder="1" applyAlignment="1">
      <alignment vertical="center"/>
    </xf>
    <xf numFmtId="165" fontId="16" fillId="0" borderId="0" xfId="54778" applyNumberFormat="1" applyAlignment="1">
      <alignment horizontal="left" indent="1"/>
    </xf>
    <xf numFmtId="44" fontId="16" fillId="3" borderId="129" xfId="10" applyFill="1" applyBorder="1"/>
    <xf numFmtId="0" fontId="45" fillId="3" borderId="76" xfId="13" applyFont="1" applyFill="1" applyBorder="1" applyAlignment="1">
      <alignment horizontal="center" vertical="center" wrapText="1"/>
    </xf>
    <xf numFmtId="169" fontId="17" fillId="6" borderId="63" xfId="13" applyNumberFormat="1" applyFont="1" applyFill="1" applyBorder="1" applyAlignment="1">
      <alignment vertical="center"/>
    </xf>
    <xf numFmtId="2" fontId="97" fillId="65" borderId="35" xfId="36" applyNumberFormat="1" applyFont="1" applyFill="1" applyBorder="1" applyAlignment="1">
      <alignment horizontal="center" vertical="center"/>
    </xf>
    <xf numFmtId="2" fontId="97" fillId="63" borderId="35" xfId="36" applyNumberFormat="1" applyFont="1" applyFill="1" applyBorder="1" applyAlignment="1">
      <alignment horizontal="center" vertical="center"/>
    </xf>
    <xf numFmtId="165" fontId="95" fillId="3" borderId="35" xfId="10" applyNumberFormat="1" applyFont="1" applyFill="1" applyBorder="1" applyAlignment="1">
      <alignment horizontal="center" vertical="center"/>
    </xf>
    <xf numFmtId="43" fontId="17" fillId="0" borderId="0" xfId="2" applyFont="1"/>
    <xf numFmtId="0" fontId="99" fillId="4" borderId="1" xfId="13" applyFont="1" applyFill="1" applyBorder="1" applyAlignment="1">
      <alignment horizontal="center" vertical="center" wrapText="1"/>
    </xf>
    <xf numFmtId="1" fontId="27" fillId="41" borderId="1" xfId="18" applyNumberFormat="1" applyFont="1" applyFill="1" applyBorder="1" applyAlignment="1">
      <alignment horizontal="left" vertical="center" indent="1"/>
    </xf>
    <xf numFmtId="0" fontId="17" fillId="0" borderId="0" xfId="54778" applyFont="1"/>
    <xf numFmtId="0" fontId="100" fillId="0" borderId="0" xfId="54778" applyFont="1" applyAlignment="1">
      <alignment horizontal="center" wrapText="1"/>
    </xf>
    <xf numFmtId="0" fontId="17" fillId="0" borderId="0" xfId="54778" applyFont="1" applyAlignment="1">
      <alignment horizontal="right" vertical="center"/>
    </xf>
    <xf numFmtId="0" fontId="53" fillId="6" borderId="0" xfId="54778" applyFont="1" applyFill="1" applyAlignment="1">
      <alignment horizontal="center" vertical="center"/>
    </xf>
    <xf numFmtId="0" fontId="17" fillId="3" borderId="110" xfId="13" applyFont="1" applyFill="1" applyBorder="1" applyAlignment="1">
      <alignment horizontal="center" vertical="center"/>
    </xf>
    <xf numFmtId="0" fontId="101" fillId="0" borderId="54" xfId="54751" applyFont="1" applyBorder="1" applyAlignment="1">
      <alignment horizontal="right" vertical="center" wrapText="1" indent="1"/>
    </xf>
    <xf numFmtId="0" fontId="16" fillId="0" borderId="6" xfId="13" applyBorder="1" applyAlignment="1">
      <alignment horizontal="left" vertical="center" indent="1"/>
    </xf>
    <xf numFmtId="166" fontId="17" fillId="3" borderId="6" xfId="10" applyNumberFormat="1" applyFont="1" applyFill="1" applyBorder="1" applyAlignment="1">
      <alignment horizontal="left" vertical="center" indent="1"/>
    </xf>
    <xf numFmtId="166" fontId="16" fillId="0" borderId="6" xfId="10" applyNumberFormat="1" applyBorder="1" applyAlignment="1">
      <alignment horizontal="left" vertical="center" indent="1"/>
    </xf>
    <xf numFmtId="0" fontId="16" fillId="0" borderId="6" xfId="13" applyBorder="1" applyAlignment="1">
      <alignment horizontal="left" vertical="center" wrapText="1" indent="1"/>
    </xf>
    <xf numFmtId="0" fontId="16" fillId="0" borderId="13" xfId="13" applyBorder="1" applyAlignment="1">
      <alignment horizontal="left" vertical="center" wrapText="1" indent="1"/>
    </xf>
    <xf numFmtId="166" fontId="17" fillId="67" borderId="55" xfId="10" applyNumberFormat="1" applyFont="1" applyFill="1" applyBorder="1" applyAlignment="1">
      <alignment horizontal="left" vertical="center" indent="1"/>
    </xf>
    <xf numFmtId="0" fontId="101" fillId="0" borderId="53" xfId="54751" applyFont="1" applyBorder="1" applyAlignment="1">
      <alignment horizontal="right" vertical="center" wrapText="1" indent="1"/>
    </xf>
    <xf numFmtId="0" fontId="16" fillId="0" borderId="7" xfId="13" applyBorder="1" applyAlignment="1">
      <alignment horizontal="left" vertical="center" indent="1"/>
    </xf>
    <xf numFmtId="166" fontId="17" fillId="3" borderId="7" xfId="10" applyNumberFormat="1" applyFont="1" applyFill="1" applyBorder="1" applyAlignment="1">
      <alignment horizontal="left" vertical="center" indent="1"/>
    </xf>
    <xf numFmtId="166" fontId="16" fillId="0" borderId="7" xfId="10" applyNumberFormat="1" applyBorder="1" applyAlignment="1">
      <alignment horizontal="left" vertical="center" indent="1"/>
    </xf>
    <xf numFmtId="0" fontId="77" fillId="4" borderId="36" xfId="54778" applyFont="1" applyFill="1" applyBorder="1" applyAlignment="1">
      <alignment vertical="center"/>
    </xf>
    <xf numFmtId="0" fontId="103" fillId="4" borderId="68" xfId="54778" applyFont="1" applyFill="1" applyBorder="1" applyAlignment="1">
      <alignment vertical="center" wrapText="1"/>
    </xf>
    <xf numFmtId="0" fontId="104" fillId="4" borderId="68" xfId="54778" applyFont="1" applyFill="1" applyBorder="1" applyAlignment="1">
      <alignment horizontal="right" vertical="center"/>
    </xf>
    <xf numFmtId="0" fontId="51" fillId="4" borderId="68" xfId="54778" applyFont="1" applyFill="1" applyBorder="1" applyAlignment="1">
      <alignment horizontal="left" vertical="center" wrapText="1" indent="1"/>
    </xf>
    <xf numFmtId="0" fontId="106" fillId="0" borderId="0" xfId="54778" applyFont="1"/>
    <xf numFmtId="0" fontId="77" fillId="4" borderId="110" xfId="54778" applyFont="1" applyFill="1" applyBorder="1" applyAlignment="1">
      <alignment horizontal="left" vertical="center" indent="1"/>
    </xf>
    <xf numFmtId="0" fontId="77" fillId="4" borderId="81" xfId="54778" applyFont="1" applyFill="1" applyBorder="1" applyAlignment="1">
      <alignment horizontal="left" vertical="center" wrapText="1"/>
    </xf>
    <xf numFmtId="0" fontId="77" fillId="4" borderId="81" xfId="54778" applyFont="1" applyFill="1" applyBorder="1" applyAlignment="1">
      <alignment horizontal="left" vertical="center" indent="1"/>
    </xf>
    <xf numFmtId="0" fontId="103" fillId="4" borderId="81" xfId="54778" applyFont="1" applyFill="1" applyBorder="1" applyAlignment="1">
      <alignment horizontal="left" vertical="center" indent="1"/>
    </xf>
    <xf numFmtId="0" fontId="103" fillId="4" borderId="82" xfId="54778" applyFont="1" applyFill="1" applyBorder="1" applyAlignment="1">
      <alignment horizontal="left" vertical="center" indent="1"/>
    </xf>
    <xf numFmtId="0" fontId="42" fillId="3" borderId="123" xfId="54778" applyFont="1" applyFill="1" applyBorder="1" applyAlignment="1">
      <alignment horizontal="center" vertical="center" wrapText="1"/>
    </xf>
    <xf numFmtId="0" fontId="107" fillId="4" borderId="116" xfId="54778" applyFont="1" applyFill="1" applyBorder="1" applyAlignment="1">
      <alignment horizontal="right" vertical="distributed" wrapText="1"/>
    </xf>
    <xf numFmtId="0" fontId="74" fillId="4" borderId="118" xfId="54778" applyFont="1" applyFill="1" applyBorder="1" applyAlignment="1">
      <alignment horizontal="center" vertical="center" wrapText="1"/>
    </xf>
    <xf numFmtId="0" fontId="74" fillId="4" borderId="118" xfId="54778" applyFont="1" applyFill="1" applyBorder="1" applyAlignment="1">
      <alignment horizontal="center" vertical="center"/>
    </xf>
    <xf numFmtId="0" fontId="74" fillId="7" borderId="118" xfId="54778" applyFont="1" applyFill="1" applyBorder="1" applyAlignment="1">
      <alignment horizontal="center" vertical="center"/>
    </xf>
    <xf numFmtId="0" fontId="74" fillId="3" borderId="134" xfId="54778" applyFont="1" applyFill="1" applyBorder="1" applyAlignment="1">
      <alignment horizontal="center" vertical="center" wrapText="1"/>
    </xf>
    <xf numFmtId="0" fontId="107" fillId="0" borderId="116" xfId="54778" applyFont="1" applyBorder="1" applyAlignment="1">
      <alignment horizontal="right" vertical="distributed" wrapText="1"/>
    </xf>
    <xf numFmtId="170" fontId="102" fillId="0" borderId="118" xfId="54778" applyNumberFormat="1" applyFont="1" applyBorder="1" applyAlignment="1">
      <alignment horizontal="center" vertical="center"/>
    </xf>
    <xf numFmtId="170" fontId="102" fillId="7" borderId="118" xfId="54778" applyNumberFormat="1" applyFont="1" applyFill="1" applyBorder="1" applyAlignment="1">
      <alignment horizontal="center" vertical="center"/>
    </xf>
    <xf numFmtId="170" fontId="108" fillId="3" borderId="136" xfId="54778" applyNumberFormat="1" applyFont="1" applyFill="1" applyBorder="1" applyAlignment="1">
      <alignment horizontal="center" vertical="center"/>
    </xf>
    <xf numFmtId="44" fontId="16" fillId="0" borderId="0" xfId="54778" applyNumberFormat="1" applyAlignment="1">
      <alignment vertical="center"/>
    </xf>
    <xf numFmtId="0" fontId="101" fillId="0" borderId="54" xfId="54751" applyFont="1" applyBorder="1" applyAlignment="1">
      <alignment horizontal="right" vertical="center" wrapText="1" indent="1"/>
    </xf>
    <xf numFmtId="0" fontId="16" fillId="0" borderId="6" xfId="13" applyBorder="1" applyAlignment="1">
      <alignment horizontal="left" vertical="center" wrapText="1" indent="1"/>
    </xf>
    <xf numFmtId="43" fontId="107" fillId="0" borderId="44" xfId="54778" applyNumberFormat="1" applyFont="1" applyBorder="1" applyAlignment="1">
      <alignment horizontal="right" vertical="distributed" wrapText="1"/>
    </xf>
    <xf numFmtId="0" fontId="24" fillId="0" borderId="131" xfId="54778" applyFont="1" applyBorder="1" applyAlignment="1">
      <alignment horizontal="center"/>
    </xf>
    <xf numFmtId="0" fontId="24" fillId="7" borderId="131" xfId="54778" applyFont="1" applyFill="1" applyBorder="1" applyAlignment="1">
      <alignment horizontal="center"/>
    </xf>
    <xf numFmtId="0" fontId="74" fillId="3" borderId="140" xfId="54778" applyFont="1" applyFill="1" applyBorder="1" applyAlignment="1">
      <alignment horizontal="center" vertical="center"/>
    </xf>
    <xf numFmtId="0" fontId="101" fillId="0" borderId="53" xfId="54751" applyFont="1" applyBorder="1" applyAlignment="1">
      <alignment horizontal="right" vertical="center" wrapText="1" indent="1"/>
    </xf>
    <xf numFmtId="0" fontId="16" fillId="0" borderId="7" xfId="13" applyBorder="1" applyAlignment="1">
      <alignment horizontal="left" vertical="center" wrapText="1" indent="1"/>
    </xf>
    <xf numFmtId="0" fontId="17" fillId="68" borderId="110" xfId="13" applyFont="1" applyFill="1" applyBorder="1" applyAlignment="1">
      <alignment horizontal="left" vertical="center" indent="1"/>
    </xf>
    <xf numFmtId="0" fontId="16" fillId="68" borderId="81" xfId="13" applyFill="1" applyBorder="1" applyAlignment="1">
      <alignment horizontal="left" vertical="center" indent="1"/>
    </xf>
    <xf numFmtId="165" fontId="16" fillId="68" borderId="81" xfId="10" applyNumberFormat="1" applyFont="1" applyFill="1" applyBorder="1" applyAlignment="1">
      <alignment horizontal="left" vertical="center" indent="1"/>
    </xf>
    <xf numFmtId="0" fontId="16" fillId="68" borderId="81" xfId="54786" applyFont="1" applyFill="1" applyBorder="1" applyAlignment="1">
      <alignment horizontal="left" vertical="center" wrapText="1" indent="1"/>
    </xf>
    <xf numFmtId="0" fontId="101" fillId="65" borderId="54" xfId="54751" applyFont="1" applyFill="1" applyBorder="1" applyAlignment="1">
      <alignment horizontal="right" vertical="center" wrapText="1" indent="1"/>
    </xf>
    <xf numFmtId="0" fontId="16" fillId="65" borderId="6" xfId="13" applyFill="1" applyBorder="1" applyAlignment="1">
      <alignment horizontal="left" vertical="center" indent="1"/>
    </xf>
    <xf numFmtId="166" fontId="17" fillId="65" borderId="6" xfId="10" applyNumberFormat="1" applyFont="1" applyFill="1" applyBorder="1" applyAlignment="1">
      <alignment horizontal="left" vertical="center" indent="1"/>
    </xf>
    <xf numFmtId="166" fontId="16" fillId="65" borderId="6" xfId="10" applyNumberFormat="1" applyFill="1" applyBorder="1" applyAlignment="1">
      <alignment horizontal="left" vertical="center" indent="1"/>
    </xf>
    <xf numFmtId="0" fontId="16" fillId="65" borderId="6" xfId="13" applyFill="1" applyBorder="1" applyAlignment="1">
      <alignment horizontal="left" vertical="center" wrapText="1" indent="1"/>
    </xf>
    <xf numFmtId="166" fontId="17" fillId="0" borderId="0" xfId="13" applyNumberFormat="1" applyFont="1" applyAlignment="1">
      <alignment horizontal="left" vertical="center" indent="1"/>
    </xf>
    <xf numFmtId="44" fontId="16" fillId="3" borderId="111" xfId="10" applyFont="1" applyFill="1" applyBorder="1" applyAlignment="1">
      <alignment vertical="center"/>
    </xf>
    <xf numFmtId="0" fontId="17" fillId="0" borderId="0" xfId="13" applyFont="1" applyAlignment="1">
      <alignment horizontal="left" wrapText="1" indent="1"/>
    </xf>
    <xf numFmtId="166" fontId="16" fillId="0" borderId="0" xfId="13" applyNumberFormat="1" applyAlignment="1">
      <alignment horizontal="left" indent="1"/>
    </xf>
    <xf numFmtId="166" fontId="17" fillId="0" borderId="0" xfId="13" applyNumberFormat="1" applyFont="1" applyAlignment="1">
      <alignment horizontal="left" indent="1"/>
    </xf>
    <xf numFmtId="0" fontId="16" fillId="3" borderId="82" xfId="54786" applyFont="1" applyFill="1" applyBorder="1" applyAlignment="1">
      <alignment horizontal="left" vertical="center" wrapText="1" indent="1"/>
    </xf>
    <xf numFmtId="0" fontId="27" fillId="3" borderId="110" xfId="54778" applyFont="1" applyFill="1" applyBorder="1" applyAlignment="1">
      <alignment horizontal="center" vertical="center" wrapText="1"/>
    </xf>
    <xf numFmtId="1" fontId="53" fillId="41" borderId="76" xfId="2" applyNumberFormat="1" applyFont="1" applyFill="1" applyBorder="1" applyAlignment="1">
      <alignment horizontal="center" vertical="center" wrapText="1"/>
    </xf>
    <xf numFmtId="1" fontId="53" fillId="41" borderId="77" xfId="2" applyNumberFormat="1" applyFont="1" applyFill="1" applyBorder="1" applyAlignment="1">
      <alignment horizontal="center" vertical="center" wrapText="1"/>
    </xf>
    <xf numFmtId="1" fontId="53" fillId="41" borderId="63" xfId="2" applyNumberFormat="1" applyFont="1" applyFill="1" applyBorder="1" applyAlignment="1">
      <alignment horizontal="center" vertical="center" wrapText="1"/>
    </xf>
    <xf numFmtId="0" fontId="52" fillId="4" borderId="46" xfId="13" applyFont="1" applyFill="1" applyBorder="1" applyAlignment="1">
      <alignment horizontal="center" vertical="center" wrapText="1"/>
    </xf>
    <xf numFmtId="0" fontId="52" fillId="4" borderId="141" xfId="13" applyFont="1" applyFill="1" applyBorder="1" applyAlignment="1">
      <alignment horizontal="center" vertical="center" wrapText="1"/>
    </xf>
    <xf numFmtId="0" fontId="52" fillId="4" borderId="47" xfId="13" applyFont="1" applyFill="1" applyBorder="1" applyAlignment="1">
      <alignment horizontal="center" vertical="center" wrapText="1"/>
    </xf>
    <xf numFmtId="0" fontId="52" fillId="4" borderId="90" xfId="13" applyFont="1" applyFill="1" applyBorder="1" applyAlignment="1">
      <alignment horizontal="center" vertical="center" wrapText="1"/>
    </xf>
    <xf numFmtId="0" fontId="52" fillId="4" borderId="129" xfId="13" applyFont="1" applyFill="1" applyBorder="1" applyAlignment="1">
      <alignment horizontal="center" vertical="center" wrapText="1"/>
    </xf>
    <xf numFmtId="0" fontId="52" fillId="4" borderId="91" xfId="13" applyFont="1" applyFill="1" applyBorder="1" applyAlignment="1">
      <alignment horizontal="center" vertical="center" wrapText="1"/>
    </xf>
    <xf numFmtId="165" fontId="16" fillId="3" borderId="82" xfId="54786" applyNumberFormat="1" applyFont="1" applyFill="1" applyBorder="1" applyAlignment="1">
      <alignment vertical="center" wrapText="1"/>
    </xf>
    <xf numFmtId="44" fontId="16" fillId="3" borderId="91" xfId="10" applyFill="1" applyBorder="1"/>
    <xf numFmtId="165" fontId="16" fillId="6" borderId="127" xfId="10" applyNumberFormat="1" applyFill="1" applyBorder="1" applyAlignment="1">
      <alignment vertical="center"/>
    </xf>
    <xf numFmtId="165" fontId="16" fillId="6" borderId="64" xfId="10" applyNumberFormat="1" applyFill="1" applyBorder="1" applyAlignment="1">
      <alignment vertical="center"/>
    </xf>
    <xf numFmtId="0" fontId="17" fillId="44" borderId="110" xfId="13" applyFont="1" applyFill="1" applyBorder="1" applyAlignment="1">
      <alignment horizontal="left" vertical="center" indent="1"/>
    </xf>
    <xf numFmtId="0" fontId="17" fillId="44" borderId="81" xfId="13" applyFont="1" applyFill="1" applyBorder="1" applyAlignment="1">
      <alignment horizontal="left" vertical="center" indent="1"/>
    </xf>
    <xf numFmtId="165" fontId="16" fillId="44" borderId="81" xfId="10" applyNumberFormat="1" applyFont="1" applyFill="1" applyBorder="1" applyAlignment="1">
      <alignment horizontal="left" vertical="center" indent="1"/>
    </xf>
    <xf numFmtId="0" fontId="16" fillId="44" borderId="81" xfId="54786" applyFont="1" applyFill="1" applyBorder="1" applyAlignment="1">
      <alignment horizontal="left" vertical="center" wrapText="1" indent="1"/>
    </xf>
    <xf numFmtId="0" fontId="17" fillId="44" borderId="81" xfId="54786" applyFont="1" applyFill="1" applyBorder="1" applyAlignment="1">
      <alignment horizontal="left" vertical="center" indent="1"/>
    </xf>
    <xf numFmtId="170" fontId="102" fillId="6" borderId="118" xfId="54778" applyNumberFormat="1" applyFont="1" applyFill="1" applyBorder="1" applyAlignment="1">
      <alignment horizontal="center" vertical="center"/>
    </xf>
    <xf numFmtId="0" fontId="24" fillId="6" borderId="131" xfId="54778" applyFont="1" applyFill="1" applyBorder="1" applyAlignment="1">
      <alignment horizontal="center"/>
    </xf>
    <xf numFmtId="0" fontId="16" fillId="3" borderId="73" xfId="54786" applyFont="1" applyFill="1" applyBorder="1" applyAlignment="1">
      <alignment horizontal="left" vertical="center" indent="1"/>
    </xf>
    <xf numFmtId="0" fontId="16" fillId="65" borderId="13" xfId="13" applyFill="1" applyBorder="1" applyAlignment="1">
      <alignment horizontal="left" wrapText="1" indent="1"/>
    </xf>
    <xf numFmtId="166" fontId="17" fillId="65" borderId="59" xfId="10" applyNumberFormat="1" applyFont="1" applyFill="1" applyBorder="1" applyAlignment="1">
      <alignment horizontal="left" vertical="center" indent="1"/>
    </xf>
    <xf numFmtId="166" fontId="17" fillId="7" borderId="59" xfId="10" applyNumberFormat="1" applyFont="1" applyFill="1" applyBorder="1" applyAlignment="1">
      <alignment horizontal="left" vertical="center" indent="1"/>
    </xf>
    <xf numFmtId="166" fontId="17" fillId="7" borderId="55" xfId="10" applyNumberFormat="1" applyFont="1" applyFill="1" applyBorder="1" applyAlignment="1">
      <alignment horizontal="left" vertical="center" indent="1"/>
    </xf>
    <xf numFmtId="0" fontId="52" fillId="4" borderId="65" xfId="13" applyFont="1" applyFill="1" applyBorder="1" applyAlignment="1">
      <alignment horizontal="center" vertical="center" wrapText="1"/>
    </xf>
    <xf numFmtId="0" fontId="52" fillId="4" borderId="123" xfId="13" applyFont="1" applyFill="1" applyBorder="1" applyAlignment="1">
      <alignment horizontal="center" vertical="center" wrapText="1"/>
    </xf>
    <xf numFmtId="0" fontId="52" fillId="3" borderId="123" xfId="13" applyFont="1" applyFill="1" applyBorder="1" applyAlignment="1">
      <alignment horizontal="center" vertical="center" wrapText="1"/>
    </xf>
    <xf numFmtId="0" fontId="52" fillId="4" borderId="123" xfId="13" applyFont="1" applyFill="1" applyBorder="1" applyAlignment="1">
      <alignment horizontal="left" vertical="center" wrapText="1" indent="1"/>
    </xf>
    <xf numFmtId="166" fontId="52" fillId="4" borderId="66" xfId="13" applyNumberFormat="1" applyFont="1" applyFill="1" applyBorder="1" applyAlignment="1">
      <alignment horizontal="left" vertical="center" wrapText="1" indent="1"/>
    </xf>
    <xf numFmtId="0" fontId="42" fillId="3" borderId="65" xfId="54778" applyFont="1" applyFill="1" applyBorder="1" applyAlignment="1">
      <alignment horizontal="center" vertical="center" wrapText="1"/>
    </xf>
    <xf numFmtId="44" fontId="16" fillId="3" borderId="90" xfId="10" applyFont="1" applyFill="1" applyBorder="1"/>
    <xf numFmtId="0" fontId="16" fillId="0" borderId="0" xfId="0" applyFont="1" applyFill="1" applyAlignment="1" applyProtection="1">
      <alignment vertical="center"/>
      <protection locked="0"/>
    </xf>
    <xf numFmtId="0" fontId="37" fillId="3" borderId="76" xfId="54477" applyFill="1" applyBorder="1" applyAlignment="1" applyProtection="1">
      <alignment horizontal="center" wrapText="1"/>
      <protection locked="0"/>
    </xf>
    <xf numFmtId="0" fontId="37" fillId="3" borderId="63" xfId="54477" applyFill="1" applyBorder="1" applyAlignment="1" applyProtection="1">
      <alignment horizontal="center" wrapText="1"/>
      <protection locked="0"/>
    </xf>
    <xf numFmtId="165" fontId="0" fillId="0" borderId="0" xfId="0" applyNumberFormat="1" applyProtection="1">
      <protection locked="0"/>
    </xf>
    <xf numFmtId="165" fontId="0" fillId="0" borderId="35" xfId="0" applyNumberFormat="1" applyBorder="1" applyAlignment="1" applyProtection="1">
      <alignment horizontal="center" vertical="center"/>
      <protection locked="0"/>
    </xf>
    <xf numFmtId="165" fontId="17" fillId="0" borderId="148" xfId="0" applyNumberFormat="1" applyFont="1" applyBorder="1" applyAlignment="1" applyProtection="1">
      <alignment horizontal="center" vertical="center"/>
    </xf>
    <xf numFmtId="165" fontId="17" fillId="0" borderId="149" xfId="0" applyNumberFormat="1" applyFont="1" applyBorder="1" applyAlignment="1" applyProtection="1">
      <alignment horizontal="center" vertical="center"/>
    </xf>
    <xf numFmtId="164" fontId="48" fillId="41" borderId="147" xfId="0" applyNumberFormat="1" applyFont="1" applyFill="1" applyBorder="1" applyAlignment="1" applyProtection="1">
      <alignment horizontal="center" vertical="center"/>
    </xf>
    <xf numFmtId="164" fontId="48" fillId="41" borderId="150" xfId="0" applyNumberFormat="1" applyFont="1" applyFill="1" applyBorder="1" applyAlignment="1" applyProtection="1">
      <alignment horizontal="center" vertical="center"/>
    </xf>
    <xf numFmtId="164" fontId="48" fillId="41" borderId="146" xfId="0" applyNumberFormat="1" applyFont="1" applyFill="1" applyBorder="1" applyAlignment="1" applyProtection="1">
      <alignment horizontal="center" vertical="center"/>
    </xf>
    <xf numFmtId="0" fontId="16" fillId="0" borderId="0" xfId="0" applyFont="1" applyAlignment="1">
      <alignment vertical="center"/>
    </xf>
    <xf numFmtId="44" fontId="48" fillId="41" borderId="150" xfId="0" applyNumberFormat="1" applyFont="1" applyFill="1" applyBorder="1" applyAlignment="1">
      <alignment horizontal="center" vertical="center"/>
    </xf>
    <xf numFmtId="44" fontId="48" fillId="41" borderId="146" xfId="0" applyNumberFormat="1" applyFont="1" applyFill="1" applyBorder="1" applyAlignment="1">
      <alignment horizontal="center" vertical="center"/>
    </xf>
    <xf numFmtId="164" fontId="109" fillId="0" borderId="0" xfId="54778" applyNumberFormat="1" applyFont="1" applyAlignment="1">
      <alignment horizontal="center" vertical="center"/>
    </xf>
    <xf numFmtId="0" fontId="0" fillId="0" borderId="0" xfId="0" applyBorder="1" applyAlignment="1" applyProtection="1">
      <alignment horizontal="left" vertical="center" indent="1"/>
      <protection locked="0"/>
    </xf>
    <xf numFmtId="0" fontId="17" fillId="0" borderId="81" xfId="0" applyFont="1" applyBorder="1" applyAlignment="1" applyProtection="1">
      <alignment horizontal="center" vertical="center" wrapText="1"/>
      <protection locked="0"/>
    </xf>
    <xf numFmtId="1" fontId="0" fillId="6" borderId="37" xfId="0" applyNumberFormat="1" applyFill="1" applyBorder="1" applyAlignment="1" applyProtection="1">
      <alignment horizontal="center" vertical="center"/>
      <protection locked="0"/>
    </xf>
    <xf numFmtId="1" fontId="76" fillId="7" borderId="115" xfId="54770" applyNumberFormat="1" applyFont="1" applyFill="1" applyBorder="1" applyAlignment="1" applyProtection="1">
      <alignment horizontal="center" vertical="center" wrapText="1"/>
      <protection locked="0"/>
    </xf>
    <xf numFmtId="1" fontId="76" fillId="7" borderId="112" xfId="54770" applyNumberFormat="1" applyFont="1" applyFill="1" applyBorder="1" applyAlignment="1" applyProtection="1">
      <alignment horizontal="center" vertical="center" wrapText="1"/>
      <protection locked="0"/>
    </xf>
    <xf numFmtId="0" fontId="0" fillId="0" borderId="0" xfId="0" applyAlignment="1">
      <alignment vertical="center"/>
    </xf>
    <xf numFmtId="166" fontId="16" fillId="0" borderId="55" xfId="10" applyNumberFormat="1" applyFont="1" applyBorder="1" applyAlignment="1">
      <alignment horizontal="center" vertical="center"/>
    </xf>
    <xf numFmtId="0" fontId="93" fillId="6" borderId="54" xfId="54778" applyNumberFormat="1" applyFont="1" applyFill="1" applyBorder="1" applyAlignment="1">
      <alignment horizontal="left" vertical="center" indent="1"/>
    </xf>
    <xf numFmtId="0" fontId="93" fillId="66" borderId="54" xfId="54778" applyNumberFormat="1" applyFont="1" applyFill="1" applyBorder="1" applyAlignment="1">
      <alignment horizontal="left" vertical="center" indent="1"/>
    </xf>
    <xf numFmtId="0" fontId="16" fillId="0" borderId="13" xfId="13" applyFont="1" applyBorder="1" applyAlignment="1">
      <alignment horizontal="left" vertical="center" wrapText="1" indent="1"/>
    </xf>
    <xf numFmtId="0" fontId="16" fillId="0" borderId="8" xfId="13" applyFont="1" applyBorder="1" applyAlignment="1">
      <alignment horizontal="left" vertical="center" wrapText="1" indent="1"/>
    </xf>
    <xf numFmtId="164" fontId="110" fillId="53" borderId="26" xfId="10" applyNumberFormat="1" applyFont="1" applyFill="1" applyBorder="1" applyAlignment="1" applyProtection="1">
      <alignment horizontal="center" vertical="center" wrapText="1"/>
      <protection locked="0"/>
    </xf>
    <xf numFmtId="164" fontId="110" fillId="53" borderId="51" xfId="13" applyNumberFormat="1" applyFont="1" applyFill="1" applyBorder="1" applyAlignment="1" applyProtection="1">
      <alignment horizontal="center" vertical="center" wrapText="1"/>
      <protection locked="0"/>
    </xf>
    <xf numFmtId="165" fontId="16" fillId="6" borderId="155" xfId="10" applyNumberFormat="1" applyFill="1" applyBorder="1" applyAlignment="1">
      <alignment vertical="center"/>
    </xf>
    <xf numFmtId="165" fontId="16" fillId="6" borderId="156" xfId="10" applyNumberFormat="1" applyFill="1" applyBorder="1" applyAlignment="1">
      <alignment vertical="center"/>
    </xf>
    <xf numFmtId="0" fontId="93" fillId="6" borderId="116" xfId="54778" applyNumberFormat="1" applyFont="1" applyFill="1" applyBorder="1" applyAlignment="1">
      <alignment horizontal="left" vertical="center" indent="1"/>
    </xf>
    <xf numFmtId="38" fontId="87" fillId="3" borderId="80" xfId="13" applyNumberFormat="1" applyFont="1" applyFill="1" applyBorder="1" applyAlignment="1">
      <alignment vertical="center" wrapText="1"/>
    </xf>
    <xf numFmtId="38" fontId="87" fillId="3" borderId="81" xfId="13" applyNumberFormat="1" applyFont="1" applyFill="1" applyBorder="1" applyAlignment="1">
      <alignment vertical="center" wrapText="1"/>
    </xf>
    <xf numFmtId="38" fontId="87" fillId="3" borderId="82" xfId="13" applyNumberFormat="1" applyFont="1" applyFill="1" applyBorder="1" applyAlignment="1">
      <alignment vertical="center" wrapText="1"/>
    </xf>
    <xf numFmtId="0" fontId="16" fillId="0" borderId="42" xfId="0" applyFont="1" applyBorder="1" applyAlignment="1">
      <alignment horizontal="left" vertical="center" wrapText="1" indent="1"/>
    </xf>
    <xf numFmtId="15" fontId="52" fillId="0" borderId="0" xfId="0" applyNumberFormat="1" applyFont="1" applyAlignment="1" applyProtection="1">
      <alignment horizontal="left"/>
      <protection locked="0"/>
    </xf>
    <xf numFmtId="10" fontId="24" fillId="0" borderId="42" xfId="54789" applyNumberFormat="1" applyBorder="1" applyAlignment="1">
      <alignment horizontal="center" vertical="center"/>
    </xf>
    <xf numFmtId="0" fontId="16" fillId="0" borderId="0" xfId="13" applyAlignment="1">
      <alignment horizontal="center" wrapText="1"/>
    </xf>
    <xf numFmtId="44" fontId="0" fillId="6" borderId="135" xfId="54598" applyFont="1" applyFill="1" applyBorder="1" applyAlignment="1">
      <alignment horizontal="left" vertical="center" wrapText="1" indent="1"/>
    </xf>
    <xf numFmtId="44" fontId="0" fillId="6" borderId="97" xfId="54598" applyFont="1" applyFill="1" applyBorder="1" applyAlignment="1">
      <alignment horizontal="left" vertical="center" wrapText="1" indent="1"/>
    </xf>
    <xf numFmtId="44" fontId="0" fillId="6" borderId="138" xfId="54598" applyFont="1" applyFill="1" applyBorder="1" applyAlignment="1">
      <alignment horizontal="left" vertical="center" wrapText="1" indent="1"/>
    </xf>
    <xf numFmtId="44" fontId="0" fillId="6" borderId="139" xfId="54598" applyFont="1" applyFill="1" applyBorder="1" applyAlignment="1">
      <alignment horizontal="left" vertical="center" wrapText="1" indent="1"/>
    </xf>
    <xf numFmtId="0" fontId="42" fillId="3" borderId="122" xfId="54778" applyFont="1" applyFill="1" applyBorder="1" applyAlignment="1">
      <alignment horizontal="center" vertical="center" wrapText="1"/>
    </xf>
    <xf numFmtId="0" fontId="42" fillId="3" borderId="82" xfId="54778" applyFont="1" applyFill="1" applyBorder="1" applyAlignment="1">
      <alignment horizontal="center" vertical="center" wrapText="1"/>
    </xf>
    <xf numFmtId="0" fontId="27" fillId="3" borderId="83" xfId="54778" applyFont="1" applyFill="1" applyBorder="1" applyAlignment="1">
      <alignment horizontal="center" vertical="center" wrapText="1"/>
    </xf>
    <xf numFmtId="0" fontId="27" fillId="43" borderId="35" xfId="54778" applyFont="1" applyFill="1" applyBorder="1" applyAlignment="1">
      <alignment horizontal="center" vertical="center" wrapText="1"/>
    </xf>
    <xf numFmtId="0" fontId="16" fillId="0" borderId="14" xfId="13" applyBorder="1"/>
    <xf numFmtId="0" fontId="27" fillId="4" borderId="110" xfId="54778" applyFont="1" applyFill="1" applyBorder="1" applyAlignment="1">
      <alignment horizontal="center" vertical="center" wrapText="1"/>
    </xf>
    <xf numFmtId="0" fontId="27" fillId="4" borderId="81" xfId="54778" applyFont="1" applyFill="1" applyBorder="1" applyAlignment="1">
      <alignment horizontal="center" vertical="center" wrapText="1"/>
    </xf>
    <xf numFmtId="0" fontId="27" fillId="4" borderId="82" xfId="54778" applyFont="1" applyFill="1" applyBorder="1" applyAlignment="1">
      <alignment horizontal="center" vertical="center" wrapText="1"/>
    </xf>
    <xf numFmtId="0" fontId="27" fillId="3" borderId="81" xfId="54778" applyFont="1" applyFill="1" applyBorder="1" applyAlignment="1">
      <alignment horizontal="center" vertical="center" wrapText="1"/>
    </xf>
    <xf numFmtId="0" fontId="52" fillId="4" borderId="110" xfId="13" applyFont="1" applyFill="1" applyBorder="1" applyAlignment="1">
      <alignment horizontal="center" vertical="center" wrapText="1"/>
    </xf>
    <xf numFmtId="0" fontId="52" fillId="4" borderId="82" xfId="13" applyFont="1" applyFill="1" applyBorder="1" applyAlignment="1">
      <alignment horizontal="center" vertical="center" wrapText="1"/>
    </xf>
    <xf numFmtId="0" fontId="27" fillId="3" borderId="36" xfId="54778" applyFont="1" applyFill="1" applyBorder="1" applyAlignment="1">
      <alignment horizontal="center" vertical="center" wrapText="1"/>
    </xf>
    <xf numFmtId="0" fontId="68" fillId="43" borderId="80" xfId="54782" applyFont="1" applyFill="1" applyBorder="1" applyAlignment="1">
      <alignment vertical="center"/>
    </xf>
    <xf numFmtId="0" fontId="68" fillId="43" borderId="81" xfId="54782" applyFont="1" applyFill="1" applyBorder="1" applyAlignment="1">
      <alignment vertical="center"/>
    </xf>
    <xf numFmtId="0" fontId="68" fillId="43" borderId="82" xfId="54782" applyFont="1" applyFill="1" applyBorder="1" applyAlignment="1">
      <alignment vertical="center"/>
    </xf>
    <xf numFmtId="0" fontId="80" fillId="41" borderId="61" xfId="54782" applyFont="1" applyFill="1" applyBorder="1" applyAlignment="1">
      <alignment vertical="center"/>
    </xf>
    <xf numFmtId="0" fontId="80" fillId="41" borderId="10" xfId="54782" applyFont="1" applyFill="1" applyBorder="1" applyAlignment="1">
      <alignment horizontal="right" vertical="center"/>
    </xf>
    <xf numFmtId="0" fontId="80" fillId="41" borderId="117" xfId="54782" applyFont="1" applyFill="1" applyBorder="1" applyAlignment="1">
      <alignment vertical="center"/>
    </xf>
    <xf numFmtId="0" fontId="80" fillId="41" borderId="119" xfId="54782" applyFont="1" applyFill="1" applyBorder="1" applyAlignment="1">
      <alignment horizontal="right" vertical="center"/>
    </xf>
    <xf numFmtId="0" fontId="71" fillId="43" borderId="1" xfId="54784" applyFont="1" applyFill="1" applyBorder="1" applyAlignment="1">
      <alignment horizontal="center"/>
    </xf>
    <xf numFmtId="49" fontId="69" fillId="54" borderId="110" xfId="54779" applyNumberFormat="1" applyFont="1" applyFill="1" applyBorder="1" applyAlignment="1">
      <alignment vertical="center"/>
    </xf>
    <xf numFmtId="49" fontId="70" fillId="55" borderId="110" xfId="54779" applyNumberFormat="1" applyFont="1" applyFill="1" applyBorder="1" applyAlignment="1">
      <alignment horizontal="center" vertical="center" wrapText="1"/>
    </xf>
    <xf numFmtId="0" fontId="111" fillId="0" borderId="0" xfId="54778" applyFont="1"/>
    <xf numFmtId="0" fontId="16" fillId="0" borderId="0" xfId="0" applyFont="1" applyAlignment="1">
      <alignment horizontal="center" vertical="top"/>
    </xf>
    <xf numFmtId="0" fontId="17" fillId="3" borderId="6" xfId="13" applyFont="1" applyFill="1" applyBorder="1" applyAlignment="1">
      <alignment horizontal="right" vertical="center"/>
    </xf>
    <xf numFmtId="0" fontId="16" fillId="0" borderId="6" xfId="23" applyFont="1" applyBorder="1" applyAlignment="1">
      <alignment vertical="center"/>
    </xf>
    <xf numFmtId="0" fontId="16" fillId="0" borderId="6" xfId="13" applyBorder="1" applyAlignment="1">
      <alignment vertical="center"/>
    </xf>
    <xf numFmtId="0" fontId="17" fillId="3" borderId="6" xfId="13" applyFont="1" applyFill="1" applyBorder="1" applyAlignment="1">
      <alignment horizontal="right" vertical="center" indent="1"/>
    </xf>
    <xf numFmtId="166" fontId="16" fillId="0" borderId="81" xfId="10" applyNumberFormat="1" applyFont="1" applyBorder="1" applyAlignment="1">
      <alignment horizontal="center" vertical="center"/>
    </xf>
    <xf numFmtId="166" fontId="17" fillId="0" borderId="1" xfId="10" applyNumberFormat="1" applyFont="1" applyBorder="1" applyAlignment="1">
      <alignment horizontal="center" vertical="center"/>
    </xf>
    <xf numFmtId="0" fontId="112" fillId="0" borderId="0" xfId="54778" applyFont="1" applyAlignment="1">
      <alignment horizontal="center" wrapText="1"/>
    </xf>
    <xf numFmtId="38" fontId="16" fillId="40" borderId="1" xfId="0" applyNumberFormat="1" applyFont="1" applyFill="1" applyBorder="1" applyAlignment="1">
      <alignment horizontal="center" vertical="center" wrapText="1"/>
    </xf>
    <xf numFmtId="38" fontId="17" fillId="7" borderId="50" xfId="0" applyNumberFormat="1" applyFont="1" applyFill="1" applyBorder="1" applyAlignment="1" applyProtection="1">
      <alignment horizontal="center" vertical="center"/>
    </xf>
    <xf numFmtId="38" fontId="17" fillId="7" borderId="51" xfId="0" applyNumberFormat="1" applyFont="1" applyFill="1" applyBorder="1" applyAlignment="1" applyProtection="1">
      <alignment horizontal="center" vertical="center"/>
    </xf>
    <xf numFmtId="38" fontId="17" fillId="3" borderId="1" xfId="0" applyNumberFormat="1" applyFont="1" applyFill="1" applyBorder="1" applyAlignment="1">
      <alignment horizontal="center" vertical="center" wrapText="1"/>
    </xf>
    <xf numFmtId="38" fontId="17" fillId="7" borderId="99" xfId="0" applyNumberFormat="1" applyFont="1" applyFill="1" applyBorder="1" applyAlignment="1" applyProtection="1">
      <alignment horizontal="center" vertical="center"/>
    </xf>
    <xf numFmtId="0" fontId="27" fillId="3" borderId="81" xfId="54778" applyFont="1" applyFill="1" applyBorder="1" applyAlignment="1">
      <alignment vertical="center" wrapText="1"/>
    </xf>
    <xf numFmtId="0" fontId="27" fillId="6" borderId="63" xfId="54787" applyFont="1" applyFill="1" applyBorder="1" applyAlignment="1">
      <alignment horizontal="center" vertical="center" wrapText="1"/>
    </xf>
    <xf numFmtId="10" fontId="24" fillId="0" borderId="60" xfId="54789" applyNumberFormat="1" applyBorder="1" applyAlignment="1">
      <alignment horizontal="center" vertical="center"/>
    </xf>
    <xf numFmtId="165" fontId="16" fillId="6" borderId="57" xfId="10" applyNumberFormat="1" applyFill="1" applyBorder="1" applyAlignment="1">
      <alignment vertical="center"/>
    </xf>
    <xf numFmtId="0" fontId="16" fillId="3" borderId="110" xfId="54786" applyFont="1" applyFill="1" applyBorder="1" applyAlignment="1">
      <alignment horizontal="left" vertical="center" wrapText="1" indent="1"/>
    </xf>
    <xf numFmtId="44" fontId="16" fillId="6" borderId="161" xfId="10" applyFill="1" applyBorder="1"/>
    <xf numFmtId="44" fontId="16" fillId="6" borderId="162" xfId="10" applyFill="1" applyBorder="1"/>
    <xf numFmtId="44" fontId="16" fillId="6" borderId="163" xfId="10" applyFill="1" applyBorder="1"/>
    <xf numFmtId="0" fontId="16" fillId="3" borderId="3" xfId="54786" applyFont="1" applyFill="1" applyBorder="1" applyAlignment="1">
      <alignment horizontal="left" vertical="center" indent="1"/>
    </xf>
    <xf numFmtId="0" fontId="16" fillId="3" borderId="110" xfId="54786" applyFont="1" applyFill="1" applyBorder="1" applyAlignment="1">
      <alignment horizontal="left" vertical="center" indent="1"/>
    </xf>
    <xf numFmtId="0" fontId="16" fillId="3" borderId="82" xfId="54786" applyFont="1" applyFill="1" applyBorder="1" applyAlignment="1">
      <alignment horizontal="left" vertical="center" indent="1"/>
    </xf>
    <xf numFmtId="0" fontId="16" fillId="0" borderId="164" xfId="13" applyBorder="1" applyAlignment="1">
      <alignment horizontal="left" vertical="center" wrapText="1" indent="1"/>
    </xf>
    <xf numFmtId="0" fontId="16" fillId="0" borderId="125" xfId="13" applyBorder="1" applyAlignment="1">
      <alignment horizontal="left" vertical="center" wrapText="1" indent="1"/>
    </xf>
    <xf numFmtId="165" fontId="16" fillId="3" borderId="35" xfId="10" applyNumberFormat="1" applyFont="1" applyFill="1" applyBorder="1" applyAlignment="1">
      <alignment vertical="center"/>
    </xf>
    <xf numFmtId="0" fontId="16" fillId="0" borderId="165" xfId="0" applyFont="1" applyBorder="1" applyAlignment="1">
      <alignment horizontal="left" vertical="center" indent="1"/>
    </xf>
    <xf numFmtId="0" fontId="17" fillId="3" borderId="169" xfId="0" applyFont="1" applyFill="1" applyBorder="1" applyAlignment="1">
      <alignment horizontal="left" vertical="center" wrapText="1" indent="1"/>
    </xf>
    <xf numFmtId="0" fontId="16" fillId="0" borderId="170" xfId="0" applyFont="1" applyBorder="1" applyAlignment="1">
      <alignment horizontal="left" vertical="center" wrapText="1" indent="1"/>
    </xf>
    <xf numFmtId="0" fontId="16" fillId="0" borderId="162" xfId="0" applyFont="1" applyBorder="1" applyAlignment="1">
      <alignment vertical="center" wrapText="1"/>
    </xf>
    <xf numFmtId="44" fontId="16" fillId="0" borderId="171" xfId="10" applyFont="1" applyBorder="1" applyAlignment="1" applyProtection="1">
      <alignment horizontal="center" vertical="center" wrapText="1"/>
    </xf>
    <xf numFmtId="2" fontId="16" fillId="0" borderId="171" xfId="10" applyNumberFormat="1" applyFont="1" applyBorder="1" applyAlignment="1" applyProtection="1">
      <alignment horizontal="center" vertical="center" wrapText="1"/>
    </xf>
    <xf numFmtId="44" fontId="16" fillId="62" borderId="171" xfId="10" applyFont="1" applyFill="1" applyBorder="1" applyAlignment="1" applyProtection="1">
      <alignment horizontal="center" vertical="center" wrapText="1"/>
    </xf>
    <xf numFmtId="0" fontId="0" fillId="0" borderId="0" xfId="0" applyAlignment="1" applyProtection="1">
      <alignment horizontal="center"/>
      <protection locked="0"/>
    </xf>
    <xf numFmtId="0" fontId="17" fillId="7" borderId="170" xfId="0" applyFont="1" applyFill="1" applyBorder="1" applyAlignment="1">
      <alignment horizontal="left" vertical="center" wrapText="1" indent="1"/>
    </xf>
    <xf numFmtId="0" fontId="16" fillId="0" borderId="175" xfId="0" applyFont="1" applyBorder="1" applyAlignment="1">
      <alignment horizontal="left" vertical="center" indent="1"/>
    </xf>
    <xf numFmtId="164" fontId="76" fillId="3" borderId="176" xfId="0" applyNumberFormat="1" applyFont="1" applyFill="1" applyBorder="1" applyAlignment="1" applyProtection="1">
      <alignment horizontal="center" vertical="center" wrapText="1"/>
      <protection locked="0"/>
    </xf>
    <xf numFmtId="164" fontId="76" fillId="53" borderId="176" xfId="0" applyNumberFormat="1" applyFont="1" applyFill="1" applyBorder="1" applyAlignment="1" applyProtection="1">
      <alignment horizontal="center" vertical="center" wrapText="1"/>
      <protection locked="0"/>
    </xf>
    <xf numFmtId="164" fontId="76" fillId="6" borderId="177" xfId="0" applyNumberFormat="1" applyFont="1" applyFill="1" applyBorder="1" applyAlignment="1" applyProtection="1">
      <alignment horizontal="center" vertical="center" wrapText="1"/>
      <protection locked="0"/>
    </xf>
    <xf numFmtId="164" fontId="76" fillId="6" borderId="176" xfId="0" applyNumberFormat="1" applyFont="1" applyFill="1" applyBorder="1" applyAlignment="1" applyProtection="1">
      <alignment horizontal="center" vertical="center" wrapText="1"/>
      <protection locked="0"/>
    </xf>
    <xf numFmtId="164" fontId="76" fillId="6" borderId="166" xfId="0" applyNumberFormat="1" applyFont="1" applyFill="1" applyBorder="1" applyAlignment="1" applyProtection="1">
      <alignment horizontal="center" vertical="center" wrapText="1"/>
      <protection locked="0"/>
    </xf>
    <xf numFmtId="38" fontId="17" fillId="6" borderId="83" xfId="0" applyNumberFormat="1" applyFont="1" applyFill="1" applyBorder="1" applyAlignment="1" applyProtection="1">
      <alignment horizontal="center" vertical="center" wrapText="1"/>
      <protection locked="0"/>
    </xf>
    <xf numFmtId="0" fontId="16" fillId="0" borderId="74" xfId="0" applyFont="1" applyBorder="1" applyAlignment="1">
      <alignment horizontal="left" vertical="center" indent="1"/>
    </xf>
    <xf numFmtId="166" fontId="76" fillId="3" borderId="147" xfId="0" applyNumberFormat="1" applyFont="1" applyFill="1" applyBorder="1" applyAlignment="1" applyProtection="1">
      <alignment horizontal="center" vertical="center" wrapText="1"/>
      <protection locked="0"/>
    </xf>
    <xf numFmtId="166" fontId="76" fillId="53" borderId="147" xfId="0" applyNumberFormat="1" applyFont="1" applyFill="1" applyBorder="1" applyAlignment="1" applyProtection="1">
      <alignment horizontal="center" vertical="center" wrapText="1"/>
      <protection locked="0"/>
    </xf>
    <xf numFmtId="164" fontId="76" fillId="6" borderId="147" xfId="0" applyNumberFormat="1" applyFont="1" applyFill="1" applyBorder="1" applyAlignment="1" applyProtection="1">
      <alignment horizontal="center" vertical="center" wrapText="1"/>
      <protection locked="0"/>
    </xf>
    <xf numFmtId="166" fontId="76" fillId="3" borderId="178" xfId="0" applyNumberFormat="1" applyFont="1" applyFill="1" applyBorder="1" applyAlignment="1" applyProtection="1">
      <alignment horizontal="center" vertical="center" wrapText="1"/>
      <protection locked="0"/>
    </xf>
    <xf numFmtId="166" fontId="76" fillId="53" borderId="178" xfId="0" applyNumberFormat="1" applyFont="1" applyFill="1" applyBorder="1" applyAlignment="1" applyProtection="1">
      <alignment horizontal="center" vertical="center" wrapText="1"/>
      <protection locked="0"/>
    </xf>
    <xf numFmtId="0" fontId="0" fillId="0" borderId="0" xfId="0" applyBorder="1"/>
    <xf numFmtId="164" fontId="76" fillId="6" borderId="178" xfId="0" applyNumberFormat="1" applyFont="1" applyFill="1" applyBorder="1" applyAlignment="1" applyProtection="1">
      <alignment horizontal="center" vertical="center" wrapText="1"/>
      <protection locked="0"/>
    </xf>
    <xf numFmtId="0" fontId="16" fillId="0" borderId="75" xfId="0" applyFont="1" applyBorder="1" applyAlignment="1">
      <alignment horizontal="left" vertical="center" wrapText="1" indent="1"/>
    </xf>
    <xf numFmtId="166" fontId="76" fillId="3" borderId="177" xfId="0" applyNumberFormat="1" applyFont="1" applyFill="1" applyBorder="1" applyAlignment="1" applyProtection="1">
      <alignment horizontal="center" vertical="center" wrapText="1"/>
      <protection locked="0"/>
    </xf>
    <xf numFmtId="166" fontId="76" fillId="53" borderId="177" xfId="0" applyNumberFormat="1" applyFont="1" applyFill="1" applyBorder="1" applyAlignment="1" applyProtection="1">
      <alignment horizontal="center" vertical="center" wrapText="1"/>
      <protection locked="0"/>
    </xf>
    <xf numFmtId="0" fontId="0" fillId="0" borderId="43" xfId="0" applyBorder="1"/>
    <xf numFmtId="0" fontId="0" fillId="0" borderId="37" xfId="0" applyBorder="1"/>
    <xf numFmtId="164" fontId="16" fillId="3" borderId="166" xfId="0" applyNumberFormat="1" applyFont="1" applyFill="1" applyBorder="1" applyAlignment="1" applyProtection="1">
      <alignment horizontal="center" vertical="center" wrapText="1"/>
      <protection locked="0"/>
    </xf>
    <xf numFmtId="164" fontId="16" fillId="53" borderId="166" xfId="0" applyNumberFormat="1" applyFont="1" applyFill="1" applyBorder="1" applyAlignment="1" applyProtection="1">
      <alignment horizontal="center" vertical="center" wrapText="1"/>
      <protection locked="0"/>
    </xf>
    <xf numFmtId="0" fontId="17" fillId="3" borderId="181" xfId="0" applyFont="1" applyFill="1" applyBorder="1" applyAlignment="1">
      <alignment horizontal="center" vertical="center"/>
    </xf>
    <xf numFmtId="0" fontId="17" fillId="3" borderId="180" xfId="0" applyFont="1" applyFill="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44" fontId="16" fillId="0" borderId="0" xfId="10" applyFont="1" applyBorder="1" applyAlignment="1" applyProtection="1">
      <alignment horizontal="left" vertical="center" wrapText="1" indent="1"/>
    </xf>
    <xf numFmtId="38" fontId="17" fillId="6" borderId="36" xfId="54782" applyNumberFormat="1" applyFont="1" applyFill="1" applyBorder="1" applyAlignment="1" applyProtection="1">
      <alignment vertical="center" wrapText="1"/>
      <protection locked="0"/>
    </xf>
    <xf numFmtId="38" fontId="17" fillId="6" borderId="0" xfId="54782" applyNumberFormat="1" applyFont="1" applyFill="1" applyBorder="1" applyAlignment="1" applyProtection="1">
      <alignment horizontal="center" vertical="center" wrapText="1"/>
      <protection locked="0"/>
    </xf>
    <xf numFmtId="38" fontId="17" fillId="6" borderId="32" xfId="54782" applyNumberFormat="1" applyFont="1" applyFill="1" applyBorder="1" applyAlignment="1" applyProtection="1">
      <alignment horizontal="center" vertical="center" wrapText="1"/>
      <protection locked="0"/>
    </xf>
    <xf numFmtId="38" fontId="17" fillId="6" borderId="83" xfId="54782" applyNumberFormat="1" applyFont="1" applyFill="1" applyBorder="1" applyAlignment="1" applyProtection="1">
      <alignment horizontal="center" vertical="center" wrapText="1"/>
      <protection locked="0"/>
    </xf>
    <xf numFmtId="164" fontId="16" fillId="53" borderId="176" xfId="10" applyNumberFormat="1" applyFont="1" applyFill="1" applyBorder="1" applyAlignment="1" applyProtection="1">
      <alignment horizontal="center" vertical="center" wrapText="1"/>
      <protection locked="0"/>
    </xf>
    <xf numFmtId="164" fontId="16" fillId="61" borderId="152" xfId="10" applyNumberFormat="1" applyFont="1" applyFill="1" applyBorder="1" applyAlignment="1" applyProtection="1">
      <alignment horizontal="center" vertical="center" wrapText="1"/>
      <protection locked="0"/>
    </xf>
    <xf numFmtId="164" fontId="16" fillId="61" borderId="186" xfId="10" applyNumberFormat="1" applyFont="1" applyFill="1" applyBorder="1" applyAlignment="1" applyProtection="1">
      <alignment horizontal="center" vertical="center" wrapText="1"/>
      <protection locked="0"/>
    </xf>
    <xf numFmtId="9" fontId="16" fillId="61" borderId="176" xfId="54480" applyFont="1" applyFill="1" applyBorder="1" applyAlignment="1" applyProtection="1">
      <alignment horizontal="center" vertical="center" wrapText="1"/>
      <protection locked="0"/>
    </xf>
    <xf numFmtId="164" fontId="16" fillId="53" borderId="184" xfId="10" applyNumberFormat="1" applyFont="1" applyFill="1" applyBorder="1" applyAlignment="1" applyProtection="1">
      <alignment horizontal="center" vertical="center" wrapText="1"/>
      <protection locked="0"/>
    </xf>
    <xf numFmtId="164" fontId="16" fillId="61" borderId="185" xfId="10" applyNumberFormat="1" applyFont="1" applyFill="1" applyBorder="1" applyAlignment="1" applyProtection="1">
      <alignment horizontal="center" vertical="center" wrapText="1"/>
      <protection locked="0"/>
    </xf>
    <xf numFmtId="164" fontId="16" fillId="61" borderId="172" xfId="10" applyNumberFormat="1" applyFont="1" applyFill="1" applyBorder="1" applyAlignment="1" applyProtection="1">
      <alignment horizontal="center" vertical="center" wrapText="1"/>
      <protection locked="0"/>
    </xf>
    <xf numFmtId="9" fontId="16" fillId="61" borderId="184" xfId="54480" applyFont="1" applyFill="1" applyBorder="1" applyAlignment="1" applyProtection="1">
      <alignment horizontal="center" vertical="center" wrapText="1"/>
      <protection locked="0"/>
    </xf>
    <xf numFmtId="164" fontId="16" fillId="53" borderId="166" xfId="10" applyNumberFormat="1" applyFont="1" applyFill="1" applyBorder="1" applyAlignment="1" applyProtection="1">
      <alignment horizontal="center" vertical="center" wrapText="1"/>
      <protection locked="0"/>
    </xf>
    <xf numFmtId="164" fontId="16" fillId="61" borderId="153" xfId="10" applyNumberFormat="1" applyFont="1" applyFill="1" applyBorder="1" applyAlignment="1" applyProtection="1">
      <alignment horizontal="center" vertical="center" wrapText="1"/>
      <protection locked="0"/>
    </xf>
    <xf numFmtId="164" fontId="16" fillId="61" borderId="187" xfId="10" applyNumberFormat="1" applyFont="1" applyFill="1" applyBorder="1" applyAlignment="1" applyProtection="1">
      <alignment horizontal="center" vertical="center" wrapText="1"/>
      <protection locked="0"/>
    </xf>
    <xf numFmtId="9" fontId="16" fillId="61" borderId="166" xfId="54480" applyFont="1" applyFill="1" applyBorder="1" applyAlignment="1" applyProtection="1">
      <alignment horizontal="center" vertical="center" wrapText="1"/>
      <protection locked="0"/>
    </xf>
    <xf numFmtId="38" fontId="17" fillId="3" borderId="58" xfId="13" applyNumberFormat="1" applyFont="1" applyFill="1" applyBorder="1" applyAlignment="1">
      <alignment horizontal="center" vertical="center" wrapText="1"/>
    </xf>
    <xf numFmtId="164" fontId="76" fillId="61" borderId="176" xfId="54770" applyNumberFormat="1" applyFont="1" applyFill="1" applyBorder="1" applyAlignment="1" applyProtection="1">
      <alignment horizontal="center" vertical="center" wrapText="1"/>
      <protection locked="0"/>
    </xf>
    <xf numFmtId="164" fontId="76" fillId="61" borderId="184" xfId="54770" applyNumberFormat="1" applyFont="1" applyFill="1" applyBorder="1" applyAlignment="1" applyProtection="1">
      <alignment horizontal="center" vertical="center" wrapText="1"/>
      <protection locked="0"/>
    </xf>
    <xf numFmtId="164" fontId="76" fillId="61" borderId="166" xfId="54770" applyNumberFormat="1" applyFont="1" applyFill="1" applyBorder="1" applyAlignment="1" applyProtection="1">
      <alignment horizontal="center" vertical="center" wrapText="1"/>
      <protection locked="0"/>
    </xf>
    <xf numFmtId="38" fontId="17" fillId="5" borderId="58" xfId="13" applyNumberFormat="1" applyFont="1" applyFill="1" applyBorder="1" applyAlignment="1">
      <alignment horizontal="center" vertical="center" wrapText="1"/>
    </xf>
    <xf numFmtId="164" fontId="76" fillId="60" borderId="176" xfId="54770" applyNumberFormat="1" applyFont="1" applyFill="1" applyBorder="1" applyAlignment="1" applyProtection="1">
      <alignment horizontal="center" vertical="center" wrapText="1"/>
      <protection locked="0"/>
    </xf>
    <xf numFmtId="164" fontId="76" fillId="60" borderId="184" xfId="54770" applyNumberFormat="1" applyFont="1" applyFill="1" applyBorder="1" applyAlignment="1" applyProtection="1">
      <alignment horizontal="center" vertical="center" wrapText="1"/>
      <protection locked="0"/>
    </xf>
    <xf numFmtId="164" fontId="76" fillId="60" borderId="166" xfId="54770" applyNumberFormat="1" applyFont="1" applyFill="1" applyBorder="1" applyAlignment="1" applyProtection="1">
      <alignment horizontal="center" vertical="center" wrapText="1"/>
      <protection locked="0"/>
    </xf>
    <xf numFmtId="38" fontId="17" fillId="3" borderId="1" xfId="54782" applyNumberFormat="1" applyFont="1" applyFill="1" applyBorder="1" applyAlignment="1">
      <alignment vertical="center" wrapText="1"/>
    </xf>
    <xf numFmtId="44" fontId="17" fillId="3" borderId="178" xfId="0" applyNumberFormat="1" applyFont="1" applyFill="1" applyBorder="1" applyAlignment="1" applyProtection="1">
      <alignment horizontal="center" vertical="center"/>
    </xf>
    <xf numFmtId="44" fontId="17" fillId="3" borderId="177" xfId="0" applyNumberFormat="1" applyFont="1" applyFill="1" applyBorder="1" applyAlignment="1" applyProtection="1">
      <alignment horizontal="center" vertical="center"/>
    </xf>
    <xf numFmtId="0" fontId="17" fillId="0" borderId="116" xfId="13" applyFont="1" applyBorder="1" applyAlignment="1">
      <alignment horizontal="left" vertical="center" indent="1"/>
    </xf>
    <xf numFmtId="0" fontId="17" fillId="0" borderId="118" xfId="13" applyFont="1" applyBorder="1" applyAlignment="1">
      <alignment horizontal="left" vertical="center" indent="1"/>
    </xf>
    <xf numFmtId="166" fontId="16" fillId="0" borderId="118" xfId="10" applyNumberFormat="1" applyFont="1" applyBorder="1" applyAlignment="1">
      <alignment horizontal="center" vertical="center"/>
    </xf>
    <xf numFmtId="0" fontId="16" fillId="0" borderId="118" xfId="54786" applyFont="1" applyBorder="1" applyAlignment="1">
      <alignment horizontal="left" vertical="center" wrapText="1" indent="1"/>
    </xf>
    <xf numFmtId="166" fontId="17" fillId="7" borderId="74" xfId="10" applyNumberFormat="1" applyFont="1" applyFill="1" applyBorder="1" applyAlignment="1">
      <alignment horizontal="left" vertical="center" indent="1"/>
    </xf>
    <xf numFmtId="0" fontId="17" fillId="0" borderId="44" xfId="13" applyFont="1" applyBorder="1" applyAlignment="1">
      <alignment horizontal="left" vertical="center" indent="1"/>
    </xf>
    <xf numFmtId="0" fontId="17" fillId="0" borderId="131" xfId="13" applyFont="1" applyBorder="1" applyAlignment="1">
      <alignment horizontal="left" vertical="center" indent="1"/>
    </xf>
    <xf numFmtId="166" fontId="16" fillId="0" borderId="131" xfId="10" applyNumberFormat="1" applyFont="1" applyBorder="1" applyAlignment="1">
      <alignment horizontal="center" vertical="center"/>
    </xf>
    <xf numFmtId="0" fontId="16" fillId="0" borderId="131" xfId="54786" applyFont="1" applyBorder="1" applyAlignment="1">
      <alignment horizontal="left" vertical="center" wrapText="1" indent="1"/>
    </xf>
    <xf numFmtId="166" fontId="17" fillId="7" borderId="75" xfId="10" applyNumberFormat="1" applyFont="1" applyFill="1" applyBorder="1" applyAlignment="1">
      <alignment horizontal="left" vertical="center" indent="1"/>
    </xf>
    <xf numFmtId="0" fontId="16" fillId="6" borderId="11" xfId="13" applyFill="1" applyBorder="1" applyAlignment="1">
      <alignment horizontal="left" vertical="center" wrapText="1" indent="1"/>
    </xf>
    <xf numFmtId="0" fontId="16" fillId="6" borderId="125" xfId="13" applyFill="1" applyBorder="1" applyAlignment="1">
      <alignment horizontal="left" vertical="center" wrapText="1" indent="1"/>
    </xf>
    <xf numFmtId="0" fontId="16" fillId="6" borderId="41" xfId="13" applyFill="1" applyBorder="1" applyAlignment="1">
      <alignment horizontal="left" vertical="center" wrapText="1" indent="1"/>
    </xf>
    <xf numFmtId="0" fontId="16" fillId="68" borderId="82" xfId="54786" applyFont="1" applyFill="1" applyBorder="1" applyAlignment="1">
      <alignment horizontal="left" vertical="center" wrapText="1" indent="1"/>
    </xf>
    <xf numFmtId="166" fontId="0" fillId="0" borderId="36" xfId="10" applyNumberFormat="1" applyFont="1" applyBorder="1" applyAlignment="1">
      <alignment horizontal="center" vertical="center"/>
    </xf>
    <xf numFmtId="166" fontId="0" fillId="0" borderId="2" xfId="10" applyNumberFormat="1" applyFont="1" applyBorder="1" applyAlignment="1">
      <alignment horizontal="center" vertical="center"/>
    </xf>
    <xf numFmtId="0" fontId="16" fillId="69" borderId="36" xfId="54778" applyFill="1" applyBorder="1"/>
    <xf numFmtId="0" fontId="16" fillId="69" borderId="2" xfId="54778" applyFill="1" applyBorder="1"/>
    <xf numFmtId="0" fontId="0" fillId="69" borderId="43" xfId="0" applyFill="1" applyBorder="1"/>
    <xf numFmtId="0" fontId="0" fillId="69" borderId="37" xfId="0" applyFill="1" applyBorder="1"/>
    <xf numFmtId="0" fontId="0" fillId="69" borderId="73" xfId="0" applyFill="1" applyBorder="1"/>
    <xf numFmtId="0" fontId="0" fillId="69" borderId="3" xfId="0" applyFill="1" applyBorder="1"/>
    <xf numFmtId="44" fontId="16" fillId="3" borderId="124" xfId="10" applyFill="1" applyBorder="1"/>
    <xf numFmtId="44" fontId="16" fillId="3" borderId="98" xfId="10" applyFill="1" applyBorder="1"/>
    <xf numFmtId="44" fontId="16" fillId="3" borderId="70" xfId="10" applyFill="1" applyBorder="1"/>
    <xf numFmtId="44" fontId="75" fillId="3" borderId="50" xfId="0" applyNumberFormat="1" applyFont="1" applyFill="1" applyBorder="1" applyAlignment="1" applyProtection="1">
      <alignment horizontal="center" vertical="center"/>
    </xf>
    <xf numFmtId="44" fontId="75" fillId="3" borderId="51" xfId="0" applyNumberFormat="1" applyFont="1" applyFill="1" applyBorder="1" applyAlignment="1" applyProtection="1">
      <alignment horizontal="center" vertical="center"/>
    </xf>
    <xf numFmtId="9" fontId="26" fillId="6" borderId="44" xfId="36" applyFont="1" applyFill="1" applyBorder="1" applyAlignment="1">
      <alignment horizontal="left" vertical="center" indent="1"/>
    </xf>
    <xf numFmtId="0" fontId="27" fillId="3" borderId="123" xfId="0" applyFont="1" applyFill="1" applyBorder="1" applyAlignment="1">
      <alignment horizontal="center" vertical="center" wrapText="1"/>
    </xf>
    <xf numFmtId="0" fontId="27" fillId="6" borderId="1" xfId="54778" applyFont="1" applyFill="1" applyBorder="1" applyAlignment="1">
      <alignment horizontal="center" vertical="center" wrapText="1"/>
    </xf>
    <xf numFmtId="9" fontId="26" fillId="6" borderId="53" xfId="36" applyFont="1" applyFill="1" applyBorder="1" applyAlignment="1">
      <alignment horizontal="left" vertical="center" indent="1"/>
    </xf>
    <xf numFmtId="171" fontId="24" fillId="0" borderId="60" xfId="54789" applyNumberFormat="1" applyBorder="1" applyAlignment="1">
      <alignment horizontal="center" vertical="center"/>
    </xf>
    <xf numFmtId="2" fontId="97" fillId="6" borderId="35" xfId="54790" applyNumberFormat="1" applyFont="1" applyFill="1" applyBorder="1" applyAlignment="1">
      <alignment horizontal="center" vertical="center"/>
    </xf>
    <xf numFmtId="171" fontId="24" fillId="0" borderId="42" xfId="54789" applyNumberFormat="1" applyBorder="1" applyAlignment="1">
      <alignment horizontal="center" vertical="center"/>
    </xf>
    <xf numFmtId="171" fontId="24" fillId="0" borderId="75" xfId="54789" applyNumberFormat="1" applyBorder="1" applyAlignment="1">
      <alignment horizontal="center" vertical="center"/>
    </xf>
    <xf numFmtId="167" fontId="94" fillId="65" borderId="79" xfId="36" applyNumberFormat="1" applyFont="1" applyFill="1" applyBorder="1" applyAlignment="1">
      <alignment horizontal="center" vertical="center"/>
    </xf>
    <xf numFmtId="166" fontId="95" fillId="68" borderId="188" xfId="36" applyNumberFormat="1" applyFont="1" applyFill="1" applyBorder="1" applyAlignment="1">
      <alignment horizontal="center" vertical="center"/>
    </xf>
    <xf numFmtId="166" fontId="95" fillId="68" borderId="190" xfId="36" applyNumberFormat="1" applyFont="1" applyFill="1" applyBorder="1" applyAlignment="1">
      <alignment horizontal="center" vertical="center"/>
    </xf>
    <xf numFmtId="166" fontId="96" fillId="68" borderId="79" xfId="36" applyNumberFormat="1" applyFont="1" applyFill="1" applyBorder="1" applyAlignment="1">
      <alignment horizontal="center" vertical="center"/>
    </xf>
    <xf numFmtId="167" fontId="94" fillId="65" borderId="55" xfId="36" applyNumberFormat="1" applyFont="1" applyFill="1" applyBorder="1" applyAlignment="1">
      <alignment horizontal="center" vertical="center"/>
    </xf>
    <xf numFmtId="166" fontId="95" fillId="68" borderId="88" xfId="36" applyNumberFormat="1" applyFont="1" applyFill="1" applyBorder="1" applyAlignment="1">
      <alignment horizontal="center" vertical="center"/>
    </xf>
    <xf numFmtId="166" fontId="95" fillId="68" borderId="34" xfId="36" applyNumberFormat="1" applyFont="1" applyFill="1" applyBorder="1" applyAlignment="1">
      <alignment horizontal="center" vertical="center"/>
    </xf>
    <xf numFmtId="166" fontId="96" fillId="68" borderId="55" xfId="36" applyNumberFormat="1" applyFont="1" applyFill="1" applyBorder="1" applyAlignment="1">
      <alignment horizontal="center" vertical="center"/>
    </xf>
    <xf numFmtId="0" fontId="27" fillId="3" borderId="1" xfId="54778" applyFont="1" applyFill="1" applyBorder="1" applyAlignment="1">
      <alignment horizontal="centerContinuous" vertical="center" wrapText="1"/>
    </xf>
    <xf numFmtId="2" fontId="116" fillId="65" borderId="35" xfId="36" applyNumberFormat="1" applyFont="1" applyFill="1" applyBorder="1" applyAlignment="1">
      <alignment horizontal="center" vertical="center" wrapText="1"/>
    </xf>
    <xf numFmtId="165" fontId="97" fillId="7" borderId="35" xfId="10" applyNumberFormat="1" applyFont="1" applyFill="1" applyBorder="1" applyAlignment="1">
      <alignment horizontal="center" vertical="center"/>
    </xf>
    <xf numFmtId="0" fontId="27" fillId="65" borderId="94" xfId="54778" applyFont="1" applyFill="1" applyBorder="1" applyAlignment="1">
      <alignment horizontal="center" vertical="center" wrapText="1"/>
    </xf>
    <xf numFmtId="0" fontId="27" fillId="65" borderId="123" xfId="54778" applyFont="1" applyFill="1" applyBorder="1" applyAlignment="1">
      <alignment horizontal="center" vertical="center" wrapText="1"/>
    </xf>
    <xf numFmtId="0" fontId="27" fillId="65" borderId="67" xfId="54778" applyFont="1" applyFill="1" applyBorder="1" applyAlignment="1">
      <alignment horizontal="center" vertical="center" wrapText="1"/>
    </xf>
    <xf numFmtId="0" fontId="27" fillId="65" borderId="1" xfId="54778" applyFont="1" applyFill="1" applyBorder="1" applyAlignment="1">
      <alignment horizontal="center" vertical="center" wrapText="1"/>
    </xf>
    <xf numFmtId="10" fontId="24" fillId="0" borderId="75" xfId="54789" applyNumberFormat="1" applyBorder="1" applyAlignment="1">
      <alignment horizontal="center" vertical="center"/>
    </xf>
    <xf numFmtId="0" fontId="27" fillId="3" borderId="110" xfId="54778" applyFont="1" applyFill="1" applyBorder="1" applyAlignment="1">
      <alignment vertical="center"/>
    </xf>
    <xf numFmtId="0" fontId="27" fillId="38" borderId="94" xfId="54778" applyFont="1" applyFill="1" applyBorder="1" applyAlignment="1">
      <alignment horizontal="center" vertical="center" wrapText="1"/>
    </xf>
    <xf numFmtId="0" fontId="27" fillId="3" borderId="192" xfId="54778" applyFont="1" applyFill="1" applyBorder="1" applyAlignment="1">
      <alignment vertical="center" wrapText="1"/>
    </xf>
    <xf numFmtId="0" fontId="27" fillId="68" borderId="110" xfId="54778" applyFont="1" applyFill="1" applyBorder="1" applyAlignment="1">
      <alignment horizontal="center" vertical="center" wrapText="1"/>
    </xf>
    <xf numFmtId="0" fontId="27" fillId="4" borderId="96" xfId="54787" applyFont="1" applyFill="1" applyBorder="1" applyAlignment="1">
      <alignment horizontal="center" vertical="center" wrapText="1"/>
    </xf>
    <xf numFmtId="165" fontId="26" fillId="65" borderId="74" xfId="10" applyNumberFormat="1" applyFont="1" applyFill="1" applyBorder="1" applyAlignment="1">
      <alignment horizontal="center" vertical="center"/>
    </xf>
    <xf numFmtId="44" fontId="26" fillId="3" borderId="188" xfId="54788" applyFont="1" applyFill="1" applyBorder="1" applyAlignment="1">
      <alignment horizontal="center" vertical="center"/>
    </xf>
    <xf numFmtId="44" fontId="26" fillId="3" borderId="79" xfId="54788" applyFont="1" applyFill="1" applyBorder="1" applyAlignment="1">
      <alignment horizontal="center" vertical="center"/>
    </xf>
    <xf numFmtId="166" fontId="96" fillId="7" borderId="79" xfId="36" applyNumberFormat="1" applyFont="1" applyFill="1" applyBorder="1" applyAlignment="1">
      <alignment horizontal="center" vertical="center"/>
    </xf>
    <xf numFmtId="165" fontId="26" fillId="65" borderId="42" xfId="10" applyNumberFormat="1" applyFont="1" applyFill="1" applyBorder="1" applyAlignment="1">
      <alignment horizontal="center" vertical="center"/>
    </xf>
    <xf numFmtId="44" fontId="26" fillId="3" borderId="88" xfId="54788" applyFont="1" applyFill="1" applyBorder="1" applyAlignment="1">
      <alignment horizontal="center" vertical="center"/>
    </xf>
    <xf numFmtId="44" fontId="26" fillId="3" borderId="55" xfId="54788" applyFont="1" applyFill="1" applyBorder="1" applyAlignment="1">
      <alignment horizontal="center" vertical="center"/>
    </xf>
    <xf numFmtId="165" fontId="26" fillId="65" borderId="75" xfId="10" applyNumberFormat="1" applyFont="1" applyFill="1" applyBorder="1" applyAlignment="1">
      <alignment horizontal="center" vertical="center"/>
    </xf>
    <xf numFmtId="44" fontId="26" fillId="3" borderId="159" xfId="54788" applyFont="1" applyFill="1" applyBorder="1" applyAlignment="1">
      <alignment horizontal="center" vertical="center"/>
    </xf>
    <xf numFmtId="0" fontId="27" fillId="43" borderId="58" xfId="54778" applyFont="1" applyFill="1" applyBorder="1" applyAlignment="1">
      <alignment horizontal="center" vertical="center" wrapText="1"/>
    </xf>
    <xf numFmtId="2" fontId="97" fillId="63" borderId="1" xfId="36" applyNumberFormat="1" applyFont="1" applyFill="1" applyBorder="1" applyAlignment="1">
      <alignment horizontal="center" vertical="center"/>
    </xf>
    <xf numFmtId="44" fontId="89" fillId="63" borderId="1" xfId="10" applyFont="1" applyFill="1" applyBorder="1" applyAlignment="1">
      <alignment horizontal="center" vertical="center" wrapText="1"/>
    </xf>
    <xf numFmtId="171" fontId="97" fillId="6" borderId="35" xfId="54790" applyNumberFormat="1" applyFont="1" applyFill="1" applyBorder="1" applyAlignment="1">
      <alignment horizontal="center" vertical="center"/>
    </xf>
    <xf numFmtId="9" fontId="40" fillId="65" borderId="188" xfId="36" applyFont="1" applyFill="1" applyBorder="1" applyAlignment="1">
      <alignment horizontal="center" vertical="center"/>
    </xf>
    <xf numFmtId="167" fontId="117" fillId="65" borderId="189" xfId="36" applyNumberFormat="1" applyFont="1" applyFill="1" applyBorder="1" applyAlignment="1">
      <alignment horizontal="center" vertical="center"/>
    </xf>
    <xf numFmtId="171" fontId="117" fillId="65" borderId="190" xfId="36" applyNumberFormat="1" applyFont="1" applyFill="1" applyBorder="1" applyAlignment="1">
      <alignment horizontal="center" vertical="center"/>
    </xf>
    <xf numFmtId="9" fontId="40" fillId="65" borderId="88" xfId="36" applyFont="1" applyFill="1" applyBorder="1" applyAlignment="1">
      <alignment horizontal="center" vertical="center"/>
    </xf>
    <xf numFmtId="167" fontId="117" fillId="65" borderId="191" xfId="36" applyNumberFormat="1" applyFont="1" applyFill="1" applyBorder="1" applyAlignment="1">
      <alignment horizontal="center" vertical="center"/>
    </xf>
    <xf numFmtId="171" fontId="117" fillId="65" borderId="34" xfId="36" applyNumberFormat="1" applyFont="1" applyFill="1" applyBorder="1" applyAlignment="1">
      <alignment horizontal="center" vertical="center"/>
    </xf>
    <xf numFmtId="9" fontId="40" fillId="63" borderId="79" xfId="36" applyFont="1" applyFill="1" applyBorder="1" applyAlignment="1">
      <alignment horizontal="center" vertical="center"/>
    </xf>
    <xf numFmtId="168" fontId="118" fillId="62" borderId="188" xfId="36" applyNumberFormat="1" applyFont="1" applyFill="1" applyBorder="1" applyAlignment="1">
      <alignment horizontal="center" vertical="center"/>
    </xf>
    <xf numFmtId="9" fontId="40" fillId="63" borderId="55" xfId="36" applyFont="1" applyFill="1" applyBorder="1" applyAlignment="1">
      <alignment horizontal="center" vertical="center"/>
    </xf>
    <xf numFmtId="168" fontId="118" fillId="62" borderId="88" xfId="36" applyNumberFormat="1" applyFont="1" applyFill="1" applyBorder="1" applyAlignment="1">
      <alignment horizontal="center" vertical="center"/>
    </xf>
    <xf numFmtId="9" fontId="40" fillId="63" borderId="84" xfId="36" applyFont="1" applyFill="1" applyBorder="1" applyAlignment="1">
      <alignment horizontal="center" vertical="center"/>
    </xf>
    <xf numFmtId="168" fontId="118" fillId="62" borderId="159" xfId="36" applyNumberFormat="1" applyFont="1" applyFill="1" applyBorder="1" applyAlignment="1">
      <alignment horizontal="center" vertical="center"/>
    </xf>
    <xf numFmtId="10" fontId="50" fillId="0" borderId="74" xfId="54789" applyNumberFormat="1" applyFont="1" applyBorder="1" applyAlignment="1">
      <alignment horizontal="center" vertical="center"/>
    </xf>
    <xf numFmtId="10" fontId="50" fillId="0" borderId="42" xfId="54789" applyNumberFormat="1" applyFont="1" applyBorder="1" applyAlignment="1">
      <alignment horizontal="center" vertical="center"/>
    </xf>
    <xf numFmtId="10" fontId="50" fillId="0" borderId="75" xfId="54789" applyNumberFormat="1" applyFont="1" applyBorder="1" applyAlignment="1">
      <alignment horizontal="center" vertical="center"/>
    </xf>
    <xf numFmtId="49" fontId="115" fillId="6" borderId="116" xfId="54778" applyNumberFormat="1" applyFont="1" applyFill="1" applyBorder="1" applyAlignment="1">
      <alignment horizontal="left" vertical="center" indent="1"/>
    </xf>
    <xf numFmtId="49" fontId="115" fillId="6" borderId="79" xfId="54778" applyNumberFormat="1" applyFont="1" applyFill="1" applyBorder="1" applyAlignment="1">
      <alignment horizontal="left" vertical="center" wrapText="1" indent="1"/>
    </xf>
    <xf numFmtId="49" fontId="115" fillId="6" borderId="118" xfId="54778" applyNumberFormat="1" applyFont="1" applyFill="1" applyBorder="1" applyAlignment="1">
      <alignment horizontal="center" vertical="center"/>
    </xf>
    <xf numFmtId="9" fontId="115" fillId="6" borderId="116" xfId="36" applyFont="1" applyFill="1" applyBorder="1" applyAlignment="1">
      <alignment horizontal="left" vertical="center" indent="1"/>
    </xf>
    <xf numFmtId="49" fontId="115" fillId="6" borderId="54" xfId="54778" applyNumberFormat="1" applyFont="1" applyFill="1" applyBorder="1" applyAlignment="1">
      <alignment horizontal="left" vertical="center" indent="1"/>
    </xf>
    <xf numFmtId="49" fontId="115" fillId="6" borderId="55" xfId="54778" applyNumberFormat="1" applyFont="1" applyFill="1" applyBorder="1" applyAlignment="1">
      <alignment horizontal="left" vertical="center" wrapText="1" indent="1"/>
    </xf>
    <xf numFmtId="49" fontId="115" fillId="6" borderId="6" xfId="54778" applyNumberFormat="1" applyFont="1" applyFill="1" applyBorder="1" applyAlignment="1">
      <alignment horizontal="center" vertical="center"/>
    </xf>
    <xf numFmtId="9" fontId="115" fillId="6" borderId="54" xfId="36" applyFont="1" applyFill="1" applyBorder="1" applyAlignment="1">
      <alignment horizontal="left" vertical="center" indent="1"/>
    </xf>
    <xf numFmtId="49" fontId="115" fillId="6" borderId="54" xfId="54778" applyNumberFormat="1" applyFont="1" applyFill="1" applyBorder="1" applyAlignment="1">
      <alignment horizontal="center" vertical="center"/>
    </xf>
    <xf numFmtId="49" fontId="115" fillId="66" borderId="54" xfId="54778" applyNumberFormat="1" applyFont="1" applyFill="1" applyBorder="1" applyAlignment="1">
      <alignment horizontal="left" vertical="center" indent="1"/>
    </xf>
    <xf numFmtId="49" fontId="115" fillId="66" borderId="55" xfId="54778" applyNumberFormat="1" applyFont="1" applyFill="1" applyBorder="1" applyAlignment="1">
      <alignment horizontal="left" vertical="center" wrapText="1" indent="1"/>
    </xf>
    <xf numFmtId="0" fontId="50" fillId="0" borderId="128" xfId="13" applyFont="1" applyBorder="1" applyAlignment="1">
      <alignment horizontal="left" vertical="center" indent="1"/>
    </xf>
    <xf numFmtId="0" fontId="54" fillId="0" borderId="8" xfId="13" applyFont="1" applyBorder="1" applyAlignment="1">
      <alignment horizontal="left" vertical="center" wrapText="1" indent="1"/>
    </xf>
    <xf numFmtId="0" fontId="54" fillId="6" borderId="8" xfId="13" applyFont="1" applyFill="1" applyBorder="1" applyAlignment="1">
      <alignment horizontal="left" vertical="center" wrapText="1" indent="1"/>
    </xf>
    <xf numFmtId="0" fontId="16" fillId="0" borderId="7" xfId="13" applyFont="1" applyBorder="1" applyAlignment="1">
      <alignment horizontal="left" vertical="center" wrapText="1" indent="1"/>
    </xf>
    <xf numFmtId="0" fontId="16" fillId="0" borderId="6" xfId="13" applyFont="1" applyBorder="1" applyAlignment="1">
      <alignment horizontal="left" vertical="center" wrapText="1" indent="1"/>
    </xf>
    <xf numFmtId="0" fontId="17" fillId="3" borderId="81" xfId="13" applyFont="1" applyFill="1" applyBorder="1" applyAlignment="1">
      <alignment horizontal="left" vertical="center" indent="1"/>
    </xf>
    <xf numFmtId="0" fontId="17" fillId="6" borderId="36" xfId="13" applyFont="1" applyFill="1" applyBorder="1" applyAlignment="1">
      <alignment horizontal="left" vertical="center" indent="1"/>
    </xf>
    <xf numFmtId="0" fontId="17" fillId="6" borderId="68" xfId="13" applyFont="1" applyFill="1" applyBorder="1" applyAlignment="1">
      <alignment horizontal="left" vertical="center" indent="1"/>
    </xf>
    <xf numFmtId="0" fontId="17" fillId="6" borderId="2" xfId="13" applyFont="1" applyFill="1" applyBorder="1" applyAlignment="1">
      <alignment horizontal="left" vertical="center" indent="1"/>
    </xf>
    <xf numFmtId="0" fontId="16" fillId="6" borderId="36" xfId="54786" applyFont="1" applyFill="1" applyBorder="1" applyAlignment="1">
      <alignment horizontal="left" vertical="center" indent="1"/>
    </xf>
    <xf numFmtId="0" fontId="16" fillId="6" borderId="68" xfId="54786" applyFont="1" applyFill="1" applyBorder="1" applyAlignment="1">
      <alignment horizontal="left" vertical="center" indent="1"/>
    </xf>
    <xf numFmtId="0" fontId="16" fillId="6" borderId="2" xfId="54786" applyFont="1" applyFill="1" applyBorder="1" applyAlignment="1">
      <alignment horizontal="left" vertical="center" indent="1"/>
    </xf>
    <xf numFmtId="0" fontId="16" fillId="3" borderId="81" xfId="54786" applyFont="1" applyFill="1" applyBorder="1" applyAlignment="1">
      <alignment horizontal="left" vertical="center" indent="1"/>
    </xf>
    <xf numFmtId="0" fontId="16" fillId="6" borderId="110" xfId="54786" applyFont="1" applyFill="1" applyBorder="1" applyAlignment="1">
      <alignment horizontal="left" vertical="center" indent="1"/>
    </xf>
    <xf numFmtId="0" fontId="16" fillId="6" borderId="82" xfId="54786" applyFont="1" applyFill="1" applyBorder="1" applyAlignment="1">
      <alignment horizontal="left" vertical="center" indent="1"/>
    </xf>
    <xf numFmtId="9" fontId="16" fillId="0" borderId="0" xfId="54771" applyFont="1" applyAlignment="1">
      <alignment horizontal="center"/>
    </xf>
    <xf numFmtId="168" fontId="119" fillId="0" borderId="190" xfId="36" applyNumberFormat="1" applyFont="1" applyBorder="1" applyAlignment="1">
      <alignment horizontal="center" vertical="center"/>
    </xf>
    <xf numFmtId="168" fontId="119" fillId="0" borderId="193" xfId="36" applyNumberFormat="1" applyFont="1" applyBorder="1" applyAlignment="1">
      <alignment horizontal="center" vertical="center"/>
    </xf>
    <xf numFmtId="168" fontId="119" fillId="0" borderId="194" xfId="36" applyNumberFormat="1" applyFont="1" applyBorder="1" applyAlignment="1">
      <alignment horizontal="center" vertical="center"/>
    </xf>
    <xf numFmtId="165" fontId="27" fillId="43" borderId="1" xfId="54778" applyNumberFormat="1" applyFont="1" applyFill="1" applyBorder="1" applyAlignment="1">
      <alignment horizontal="center" vertical="center" wrapText="1"/>
    </xf>
    <xf numFmtId="9" fontId="40" fillId="65" borderId="86" xfId="54790" applyFont="1" applyFill="1" applyBorder="1" applyAlignment="1">
      <alignment horizontal="center" vertical="center"/>
    </xf>
    <xf numFmtId="9" fontId="40" fillId="63" borderId="86" xfId="54790" applyFont="1" applyFill="1" applyBorder="1" applyAlignment="1">
      <alignment horizontal="center" vertical="center"/>
    </xf>
    <xf numFmtId="165" fontId="89" fillId="0" borderId="126" xfId="54790" applyNumberFormat="1" applyFont="1" applyBorder="1" applyAlignment="1">
      <alignment horizontal="left" vertical="center" wrapText="1" indent="1"/>
    </xf>
    <xf numFmtId="165" fontId="17" fillId="7" borderId="55" xfId="10" applyNumberFormat="1" applyFont="1" applyFill="1" applyBorder="1" applyAlignment="1">
      <alignment horizontal="center" vertical="center"/>
    </xf>
    <xf numFmtId="165" fontId="17" fillId="7" borderId="59" xfId="10" applyNumberFormat="1" applyFont="1" applyFill="1" applyBorder="1" applyAlignment="1">
      <alignment horizontal="center" vertical="center"/>
    </xf>
    <xf numFmtId="165" fontId="17" fillId="7" borderId="83" xfId="10" applyNumberFormat="1" applyFont="1" applyFill="1" applyBorder="1" applyAlignment="1">
      <alignment horizontal="center" vertical="center"/>
    </xf>
    <xf numFmtId="0" fontId="17" fillId="3" borderId="82" xfId="13" applyFont="1" applyFill="1" applyBorder="1" applyAlignment="1">
      <alignment horizontal="right" vertical="center" indent="1"/>
    </xf>
    <xf numFmtId="0" fontId="52" fillId="4" borderId="1" xfId="13" applyFont="1" applyFill="1" applyBorder="1" applyAlignment="1">
      <alignment horizontal="right" vertical="center"/>
    </xf>
    <xf numFmtId="2" fontId="16" fillId="0" borderId="0" xfId="0" applyNumberFormat="1" applyFont="1" applyAlignment="1" applyProtection="1">
      <alignment horizontal="center" wrapText="1"/>
      <protection locked="0"/>
    </xf>
    <xf numFmtId="6" fontId="70" fillId="55" borderId="1" xfId="54779" applyNumberFormat="1" applyFont="1" applyFill="1" applyBorder="1" applyAlignment="1">
      <alignment horizontal="center" vertical="center" wrapText="1"/>
    </xf>
    <xf numFmtId="6" fontId="72" fillId="57" borderId="35" xfId="10" applyNumberFormat="1" applyFont="1" applyFill="1" applyBorder="1" applyAlignment="1">
      <alignment horizontal="center" vertical="center"/>
    </xf>
    <xf numFmtId="6" fontId="3" fillId="1" borderId="43" xfId="54784" applyNumberFormat="1" applyFill="1" applyBorder="1"/>
    <xf numFmtId="6" fontId="3" fillId="1" borderId="37" xfId="54784" applyNumberFormat="1" applyFill="1" applyBorder="1"/>
    <xf numFmtId="164" fontId="84" fillId="6" borderId="62" xfId="54782" applyNumberFormat="1" applyFont="1" applyFill="1" applyBorder="1" applyAlignment="1">
      <alignment horizontal="right" vertical="center"/>
    </xf>
    <xf numFmtId="164" fontId="84" fillId="6" borderId="75" xfId="54782" applyNumberFormat="1" applyFont="1" applyFill="1" applyBorder="1" applyAlignment="1">
      <alignment horizontal="right" vertical="center"/>
    </xf>
    <xf numFmtId="0" fontId="80" fillId="41" borderId="125" xfId="54782" applyFont="1" applyFill="1" applyBorder="1" applyAlignment="1">
      <alignment vertical="center"/>
    </xf>
    <xf numFmtId="0" fontId="80" fillId="41" borderId="15" xfId="54782" applyFont="1" applyFill="1" applyBorder="1" applyAlignment="1">
      <alignment horizontal="right" vertical="center"/>
    </xf>
    <xf numFmtId="164" fontId="84" fillId="6" borderId="60" xfId="54782" applyNumberFormat="1" applyFont="1" applyFill="1" applyBorder="1" applyAlignment="1">
      <alignment horizontal="right" vertical="center"/>
    </xf>
    <xf numFmtId="0" fontId="45" fillId="3" borderId="76" xfId="54782" applyFont="1" applyFill="1" applyBorder="1" applyAlignment="1">
      <alignment vertical="center"/>
    </xf>
    <xf numFmtId="0" fontId="45" fillId="3" borderId="77" xfId="54782" applyFont="1" applyFill="1" applyBorder="1" applyAlignment="1">
      <alignment horizontal="right" vertical="center"/>
    </xf>
    <xf numFmtId="164" fontId="17" fillId="6" borderId="63" xfId="54782" applyNumberFormat="1" applyFont="1" applyFill="1" applyBorder="1" applyAlignment="1">
      <alignment horizontal="center" vertical="center"/>
    </xf>
    <xf numFmtId="42" fontId="0" fillId="6" borderId="151" xfId="0" applyNumberFormat="1" applyFill="1" applyBorder="1" applyAlignment="1" applyProtection="1">
      <alignment horizontal="center" vertical="center"/>
    </xf>
    <xf numFmtId="42" fontId="0" fillId="6" borderId="145" xfId="0" applyNumberFormat="1" applyFill="1" applyBorder="1" applyAlignment="1" applyProtection="1">
      <alignment horizontal="center" vertical="center"/>
    </xf>
    <xf numFmtId="42" fontId="0" fillId="6" borderId="72" xfId="0" applyNumberFormat="1" applyFill="1" applyBorder="1" applyAlignment="1" applyProtection="1">
      <alignment horizontal="center" vertical="center"/>
    </xf>
    <xf numFmtId="42" fontId="0" fillId="6" borderId="52" xfId="0" applyNumberFormat="1" applyFill="1" applyBorder="1" applyAlignment="1" applyProtection="1">
      <alignment horizontal="center" vertical="center"/>
    </xf>
    <xf numFmtId="42" fontId="0" fillId="6" borderId="157" xfId="0" applyNumberFormat="1" applyFill="1" applyBorder="1" applyAlignment="1" applyProtection="1">
      <alignment horizontal="center" vertical="center"/>
    </xf>
    <xf numFmtId="42" fontId="0" fillId="6" borderId="158" xfId="0" applyNumberFormat="1" applyFill="1" applyBorder="1" applyAlignment="1" applyProtection="1">
      <alignment horizontal="center" vertical="center"/>
    </xf>
    <xf numFmtId="42" fontId="17" fillId="6" borderId="26" xfId="0" applyNumberFormat="1" applyFont="1" applyFill="1" applyBorder="1" applyAlignment="1" applyProtection="1">
      <alignment horizontal="center" vertical="center"/>
    </xf>
    <xf numFmtId="42" fontId="17" fillId="6" borderId="29" xfId="0" applyNumberFormat="1" applyFont="1" applyFill="1" applyBorder="1" applyAlignment="1" applyProtection="1">
      <alignment horizontal="center" vertical="center"/>
    </xf>
    <xf numFmtId="42" fontId="17" fillId="6" borderId="99" xfId="0" applyNumberFormat="1" applyFont="1" applyFill="1" applyBorder="1" applyAlignment="1" applyProtection="1">
      <alignment horizontal="center" vertical="center"/>
    </xf>
    <xf numFmtId="165" fontId="64" fillId="38" borderId="35" xfId="10" applyNumberFormat="1" applyFont="1" applyFill="1" applyBorder="1" applyAlignment="1" applyProtection="1">
      <alignment horizontal="center" vertical="center"/>
    </xf>
    <xf numFmtId="166" fontId="78" fillId="40" borderId="197" xfId="13" applyNumberFormat="1" applyFont="1" applyFill="1" applyBorder="1" applyAlignment="1">
      <alignment horizontal="center" vertical="center"/>
    </xf>
    <xf numFmtId="9" fontId="78" fillId="40" borderId="200" xfId="36" applyFont="1" applyFill="1" applyBorder="1" applyAlignment="1" applyProtection="1">
      <alignment horizontal="center" vertical="center"/>
    </xf>
    <xf numFmtId="0" fontId="17" fillId="4" borderId="110" xfId="0" applyFont="1" applyFill="1" applyBorder="1" applyAlignment="1">
      <alignment vertical="center"/>
    </xf>
    <xf numFmtId="0" fontId="17" fillId="4" borderId="81" xfId="0" applyFont="1" applyFill="1" applyBorder="1" applyAlignment="1">
      <alignment vertical="center" wrapText="1"/>
    </xf>
    <xf numFmtId="0" fontId="17" fillId="4" borderId="2" xfId="0" applyFont="1" applyFill="1" applyBorder="1" applyAlignment="1">
      <alignment vertical="center" wrapText="1"/>
    </xf>
    <xf numFmtId="0" fontId="17" fillId="3" borderId="110"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0" fontId="17" fillId="3" borderId="81" xfId="0" applyFont="1" applyFill="1" applyBorder="1" applyAlignment="1" applyProtection="1">
      <alignment horizontal="center" vertical="center"/>
      <protection locked="0"/>
    </xf>
    <xf numFmtId="17" fontId="120" fillId="40" borderId="197" xfId="13" applyNumberFormat="1" applyFont="1" applyFill="1" applyBorder="1" applyAlignment="1">
      <alignment horizontal="center" vertical="center"/>
    </xf>
    <xf numFmtId="166" fontId="16" fillId="0" borderId="71" xfId="0" applyNumberFormat="1" applyFont="1" applyBorder="1" applyAlignment="1" applyProtection="1">
      <alignment horizontal="center" vertical="center"/>
    </xf>
    <xf numFmtId="6" fontId="120" fillId="66" borderId="101" xfId="13" applyNumberFormat="1" applyFont="1" applyFill="1" applyBorder="1" applyAlignment="1">
      <alignment horizontal="center" vertical="center"/>
    </xf>
    <xf numFmtId="6" fontId="120" fillId="66" borderId="204" xfId="13" applyNumberFormat="1" applyFont="1" applyFill="1" applyBorder="1" applyAlignment="1">
      <alignment horizontal="center" vertical="center"/>
    </xf>
    <xf numFmtId="166" fontId="0" fillId="40" borderId="35" xfId="0" applyNumberFormat="1" applyFill="1" applyBorder="1" applyAlignment="1">
      <alignment horizontal="center" vertical="center"/>
    </xf>
    <xf numFmtId="38" fontId="17" fillId="5" borderId="164" xfId="13" applyNumberFormat="1" applyFont="1" applyFill="1" applyBorder="1" applyAlignment="1">
      <alignment horizontal="center" vertical="center" wrapText="1"/>
    </xf>
    <xf numFmtId="8" fontId="78" fillId="40" borderId="79" xfId="0" applyNumberFormat="1" applyFont="1" applyFill="1" applyBorder="1" applyAlignment="1">
      <alignment horizontal="center" vertical="center"/>
    </xf>
    <xf numFmtId="8" fontId="78" fillId="40" borderId="205" xfId="0" applyNumberFormat="1" applyFont="1" applyFill="1" applyBorder="1" applyAlignment="1">
      <alignment horizontal="center" vertical="center"/>
    </xf>
    <xf numFmtId="6" fontId="87" fillId="53" borderId="79" xfId="0" applyNumberFormat="1" applyFont="1" applyFill="1" applyBorder="1" applyAlignment="1">
      <alignment horizontal="center" vertical="center"/>
    </xf>
    <xf numFmtId="8" fontId="78" fillId="40" borderId="55" xfId="0" applyNumberFormat="1" applyFont="1" applyFill="1" applyBorder="1" applyAlignment="1">
      <alignment horizontal="center" vertical="center"/>
    </xf>
    <xf numFmtId="8" fontId="78" fillId="40" borderId="11" xfId="0" applyNumberFormat="1" applyFont="1" applyFill="1" applyBorder="1" applyAlignment="1">
      <alignment horizontal="center" vertical="center"/>
    </xf>
    <xf numFmtId="6" fontId="87" fillId="53" borderId="55" xfId="0" applyNumberFormat="1" applyFont="1" applyFill="1" applyBorder="1" applyAlignment="1">
      <alignment horizontal="center" vertical="center"/>
    </xf>
    <xf numFmtId="38" fontId="17" fillId="5" borderId="41" xfId="13" applyNumberFormat="1" applyFont="1" applyFill="1" applyBorder="1" applyAlignment="1">
      <alignment horizontal="center" vertical="center" wrapText="1"/>
    </xf>
    <xf numFmtId="0" fontId="66" fillId="0" borderId="0" xfId="54778" applyFont="1" applyAlignment="1">
      <alignment horizontal="left" indent="1"/>
    </xf>
    <xf numFmtId="1" fontId="76" fillId="60" borderId="208" xfId="54770" applyNumberFormat="1" applyFont="1" applyFill="1" applyBorder="1" applyAlignment="1" applyProtection="1">
      <alignment horizontal="center" vertical="center" wrapText="1"/>
      <protection locked="0"/>
    </xf>
    <xf numFmtId="0" fontId="42" fillId="0" borderId="209" xfId="0" applyFont="1" applyBorder="1" applyAlignment="1" applyProtection="1">
      <alignment horizontal="center" vertical="center"/>
      <protection locked="0"/>
    </xf>
    <xf numFmtId="1" fontId="42" fillId="0" borderId="209" xfId="0" applyNumberFormat="1" applyFont="1" applyBorder="1" applyAlignment="1" applyProtection="1">
      <alignment horizontal="center" vertical="center"/>
      <protection locked="0"/>
    </xf>
    <xf numFmtId="1" fontId="42" fillId="0" borderId="209" xfId="0" applyNumberFormat="1" applyFont="1" applyBorder="1" applyAlignment="1" applyProtection="1">
      <alignment horizontal="center" vertical="center" wrapText="1"/>
      <protection locked="0"/>
    </xf>
    <xf numFmtId="1" fontId="76" fillId="7" borderId="210" xfId="54770" applyNumberFormat="1" applyFont="1" applyFill="1" applyBorder="1" applyAlignment="1" applyProtection="1">
      <alignment horizontal="center" vertical="center" wrapText="1"/>
      <protection locked="0"/>
    </xf>
    <xf numFmtId="38" fontId="17" fillId="7" borderId="94" xfId="0" applyNumberFormat="1" applyFont="1" applyFill="1" applyBorder="1" applyAlignment="1" applyProtection="1">
      <alignment horizontal="center" vertical="center"/>
    </xf>
    <xf numFmtId="38" fontId="17" fillId="7" borderId="67" xfId="0" applyNumberFormat="1" applyFont="1" applyFill="1" applyBorder="1" applyAlignment="1" applyProtection="1">
      <alignment horizontal="center" vertical="center"/>
    </xf>
    <xf numFmtId="38" fontId="17" fillId="7" borderId="81" xfId="0" applyNumberFormat="1" applyFont="1" applyFill="1" applyBorder="1" applyAlignment="1" applyProtection="1">
      <alignment horizontal="center" vertical="center"/>
    </xf>
    <xf numFmtId="1" fontId="121" fillId="66" borderId="49" xfId="0" applyNumberFormat="1" applyFont="1" applyFill="1" applyBorder="1" applyAlignment="1" applyProtection="1">
      <alignment horizontal="center" vertical="center" wrapText="1"/>
      <protection locked="0"/>
    </xf>
    <xf numFmtId="1" fontId="121" fillId="66" borderId="209" xfId="0" applyNumberFormat="1" applyFont="1" applyFill="1" applyBorder="1" applyAlignment="1" applyProtection="1">
      <alignment horizontal="center" vertical="center" wrapText="1"/>
      <protection locked="0"/>
    </xf>
    <xf numFmtId="0" fontId="16" fillId="0" borderId="6" xfId="23" applyFont="1" applyBorder="1" applyAlignment="1">
      <alignment horizontal="left" vertical="center" indent="1"/>
    </xf>
    <xf numFmtId="0" fontId="16" fillId="0" borderId="7" xfId="23" applyFont="1" applyBorder="1" applyAlignment="1">
      <alignment horizontal="left" vertical="center" indent="1"/>
    </xf>
    <xf numFmtId="0" fontId="52" fillId="3" borderId="76" xfId="13" applyFont="1" applyFill="1" applyBorder="1" applyAlignment="1">
      <alignment vertical="center"/>
    </xf>
    <xf numFmtId="0" fontId="52" fillId="3" borderId="77" xfId="13" applyFont="1" applyFill="1" applyBorder="1" applyAlignment="1">
      <alignment vertical="center"/>
    </xf>
    <xf numFmtId="0" fontId="17" fillId="3" borderId="7" xfId="13" applyFont="1" applyFill="1" applyBorder="1" applyAlignment="1">
      <alignment horizontal="right" vertical="center" indent="1"/>
    </xf>
    <xf numFmtId="0" fontId="52" fillId="3" borderId="76" xfId="13" applyFont="1" applyFill="1" applyBorder="1" applyAlignment="1">
      <alignment horizontal="center" vertical="center"/>
    </xf>
    <xf numFmtId="0" fontId="16" fillId="0" borderId="7" xfId="23" applyFont="1" applyBorder="1" applyAlignment="1">
      <alignment vertical="center"/>
    </xf>
    <xf numFmtId="0" fontId="16" fillId="0" borderId="7" xfId="13" applyBorder="1" applyAlignment="1">
      <alignment vertical="center"/>
    </xf>
    <xf numFmtId="0" fontId="52" fillId="3" borderId="76" xfId="13" applyFont="1" applyFill="1" applyBorder="1" applyAlignment="1">
      <alignment horizontal="left" vertical="center"/>
    </xf>
    <xf numFmtId="0" fontId="52" fillId="3" borderId="77" xfId="13" applyFont="1" applyFill="1" applyBorder="1" applyAlignment="1">
      <alignment horizontal="left" vertical="center"/>
    </xf>
    <xf numFmtId="164" fontId="16" fillId="0" borderId="8" xfId="13" applyNumberFormat="1" applyBorder="1" applyAlignment="1">
      <alignment horizontal="left" indent="1"/>
    </xf>
    <xf numFmtId="164" fontId="16" fillId="0" borderId="9" xfId="13" applyNumberFormat="1" applyBorder="1" applyAlignment="1">
      <alignment horizontal="left" indent="1"/>
    </xf>
    <xf numFmtId="164" fontId="16" fillId="0" borderId="8" xfId="13" applyNumberFormat="1" applyBorder="1" applyAlignment="1">
      <alignment horizontal="left" vertical="center" indent="1"/>
    </xf>
    <xf numFmtId="164" fontId="16" fillId="0" borderId="9" xfId="13" applyNumberFormat="1" applyBorder="1" applyAlignment="1">
      <alignment horizontal="left" vertical="center" indent="1"/>
    </xf>
    <xf numFmtId="0" fontId="16" fillId="4" borderId="6" xfId="13" applyFill="1" applyBorder="1" applyAlignment="1">
      <alignment horizontal="left" vertical="center" wrapText="1"/>
    </xf>
    <xf numFmtId="0" fontId="16" fillId="4" borderId="211" xfId="13" applyFill="1" applyBorder="1" applyAlignment="1">
      <alignment horizontal="left" vertical="center" wrapText="1"/>
    </xf>
    <xf numFmtId="0" fontId="52" fillId="3" borderId="212" xfId="13" applyFont="1" applyFill="1" applyBorder="1" applyAlignment="1">
      <alignment vertical="center" wrapText="1"/>
    </xf>
    <xf numFmtId="0" fontId="52" fillId="3" borderId="213" xfId="13" applyFont="1" applyFill="1" applyBorder="1" applyAlignment="1">
      <alignment vertical="center" wrapText="1"/>
    </xf>
    <xf numFmtId="0" fontId="52" fillId="3" borderId="212" xfId="13" applyFont="1" applyFill="1" applyBorder="1" applyAlignment="1">
      <alignment vertical="center"/>
    </xf>
    <xf numFmtId="0" fontId="52" fillId="3" borderId="82" xfId="13" applyFont="1" applyFill="1" applyBorder="1" applyAlignment="1">
      <alignment vertical="center"/>
    </xf>
    <xf numFmtId="164" fontId="16" fillId="0" borderId="13" xfId="13" applyNumberFormat="1" applyBorder="1" applyAlignment="1">
      <alignment horizontal="left" indent="1"/>
    </xf>
    <xf numFmtId="164" fontId="16" fillId="0" borderId="15" xfId="13" applyNumberFormat="1" applyBorder="1" applyAlignment="1">
      <alignment horizontal="left" indent="1"/>
    </xf>
    <xf numFmtId="164" fontId="16" fillId="0" borderId="13" xfId="13" applyNumberFormat="1" applyBorder="1" applyAlignment="1">
      <alignment horizontal="left" vertical="center" indent="1"/>
    </xf>
    <xf numFmtId="164" fontId="16" fillId="0" borderId="15" xfId="13" applyNumberFormat="1" applyBorder="1" applyAlignment="1">
      <alignment horizontal="left" vertical="center" indent="1"/>
    </xf>
    <xf numFmtId="0" fontId="17" fillId="38" borderId="6" xfId="13" applyFont="1" applyFill="1" applyBorder="1" applyAlignment="1">
      <alignment horizontal="center" vertical="center"/>
    </xf>
    <xf numFmtId="0" fontId="16" fillId="0" borderId="6" xfId="13" applyBorder="1" applyAlignment="1">
      <alignment horizontal="center"/>
    </xf>
    <xf numFmtId="0" fontId="17" fillId="64" borderId="6" xfId="13" applyFont="1" applyFill="1" applyBorder="1" applyAlignment="1">
      <alignment vertical="center"/>
    </xf>
    <xf numFmtId="0" fontId="16" fillId="0" borderId="8" xfId="13" applyFont="1" applyBorder="1" applyAlignment="1">
      <alignment horizontal="left" vertical="center" wrapText="1" indent="1"/>
    </xf>
    <xf numFmtId="0" fontId="16" fillId="0" borderId="11" xfId="13" applyFont="1" applyBorder="1" applyAlignment="1">
      <alignment horizontal="left" vertical="center" wrapText="1" indent="1"/>
    </xf>
    <xf numFmtId="0" fontId="16" fillId="0" borderId="9" xfId="13" applyFont="1" applyBorder="1" applyAlignment="1">
      <alignment horizontal="left" vertical="center" wrapText="1" indent="1"/>
    </xf>
    <xf numFmtId="0" fontId="52" fillId="3" borderId="212" xfId="13" applyFont="1" applyFill="1" applyBorder="1" applyAlignment="1">
      <alignment horizontal="left" vertical="center"/>
    </xf>
    <xf numFmtId="0" fontId="52" fillId="3" borderId="82" xfId="13" applyFont="1" applyFill="1" applyBorder="1" applyAlignment="1">
      <alignment horizontal="left" vertical="center"/>
    </xf>
    <xf numFmtId="164" fontId="16" fillId="0" borderId="13" xfId="13" applyNumberFormat="1" applyBorder="1" applyAlignment="1">
      <alignment horizontal="center"/>
    </xf>
    <xf numFmtId="164" fontId="16" fillId="0" borderId="15" xfId="13" applyNumberFormat="1" applyBorder="1" applyAlignment="1">
      <alignment horizontal="center"/>
    </xf>
    <xf numFmtId="164" fontId="16" fillId="0" borderId="8" xfId="13" applyNumberFormat="1" applyBorder="1" applyAlignment="1">
      <alignment horizontal="center"/>
    </xf>
    <xf numFmtId="164" fontId="16" fillId="0" borderId="9" xfId="13" applyNumberFormat="1" applyBorder="1" applyAlignment="1">
      <alignment horizontal="center"/>
    </xf>
    <xf numFmtId="0" fontId="52" fillId="3" borderId="212" xfId="13" applyFont="1" applyFill="1" applyBorder="1" applyAlignment="1">
      <alignment horizontal="center" vertical="center"/>
    </xf>
    <xf numFmtId="0" fontId="52" fillId="3" borderId="213" xfId="13" applyFont="1" applyFill="1" applyBorder="1" applyAlignment="1">
      <alignment horizontal="center" vertical="center"/>
    </xf>
    <xf numFmtId="0" fontId="52" fillId="3" borderId="212" xfId="13" applyFont="1" applyFill="1" applyBorder="1" applyAlignment="1">
      <alignment horizontal="center" vertical="center" wrapText="1"/>
    </xf>
    <xf numFmtId="0" fontId="52" fillId="3" borderId="81" xfId="13" applyFont="1" applyFill="1" applyBorder="1" applyAlignment="1">
      <alignment horizontal="center" vertical="center" wrapText="1"/>
    </xf>
    <xf numFmtId="0" fontId="52" fillId="3" borderId="82" xfId="13" applyFont="1" applyFill="1" applyBorder="1" applyAlignment="1">
      <alignment horizontal="center" vertical="center" wrapText="1"/>
    </xf>
    <xf numFmtId="0" fontId="16" fillId="0" borderId="13" xfId="13" applyBorder="1" applyAlignment="1">
      <alignment horizontal="left" vertical="center" wrapText="1" indent="1"/>
    </xf>
    <xf numFmtId="0" fontId="16" fillId="0" borderId="15" xfId="13" applyBorder="1" applyAlignment="1">
      <alignment horizontal="left" vertical="center" wrapText="1" indent="1"/>
    </xf>
    <xf numFmtId="0" fontId="16" fillId="0" borderId="14" xfId="13" applyBorder="1" applyAlignment="1">
      <alignment horizontal="left" vertical="center" wrapText="1" indent="1"/>
    </xf>
    <xf numFmtId="0" fontId="16" fillId="0" borderId="8" xfId="13" applyBorder="1" applyAlignment="1">
      <alignment horizontal="left" vertical="center" wrapText="1" indent="1"/>
    </xf>
    <xf numFmtId="0" fontId="16" fillId="0" borderId="9" xfId="13" applyBorder="1" applyAlignment="1">
      <alignment horizontal="left" vertical="center" wrapText="1" indent="1"/>
    </xf>
    <xf numFmtId="0" fontId="16" fillId="0" borderId="11" xfId="13" applyBorder="1" applyAlignment="1">
      <alignment horizontal="left" vertical="center" wrapText="1" indent="1"/>
    </xf>
    <xf numFmtId="0" fontId="83" fillId="3" borderId="92" xfId="54778" applyFont="1" applyFill="1" applyBorder="1" applyAlignment="1">
      <alignment horizontal="center" wrapText="1"/>
    </xf>
    <xf numFmtId="0" fontId="83" fillId="3" borderId="93" xfId="54778" applyFont="1" applyFill="1" applyBorder="1" applyAlignment="1">
      <alignment horizontal="center" wrapText="1"/>
    </xf>
    <xf numFmtId="38" fontId="17" fillId="3" borderId="83" xfId="0" applyNumberFormat="1" applyFont="1" applyFill="1" applyBorder="1" applyAlignment="1">
      <alignment horizontal="center" vertical="center" wrapText="1"/>
    </xf>
    <xf numFmtId="38" fontId="17" fillId="3" borderId="35" xfId="0" applyNumberFormat="1" applyFont="1" applyFill="1" applyBorder="1" applyAlignment="1">
      <alignment horizontal="center" vertical="center" wrapText="1"/>
    </xf>
    <xf numFmtId="0" fontId="17" fillId="4" borderId="36"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3" xfId="0" applyFont="1" applyFill="1" applyBorder="1" applyAlignment="1">
      <alignment horizontal="center" vertical="center"/>
    </xf>
    <xf numFmtId="38" fontId="17" fillId="5" borderId="80" xfId="54782" applyNumberFormat="1" applyFont="1" applyFill="1" applyBorder="1" applyAlignment="1">
      <alignment horizontal="center" vertical="center" wrapText="1"/>
    </xf>
    <xf numFmtId="38" fontId="17" fillId="5" borderId="82" xfId="54782" applyNumberFormat="1" applyFont="1" applyFill="1" applyBorder="1" applyAlignment="1">
      <alignment horizontal="center" vertical="center" wrapText="1"/>
    </xf>
    <xf numFmtId="38" fontId="17" fillId="5" borderId="81" xfId="54782" applyNumberFormat="1" applyFont="1" applyFill="1" applyBorder="1" applyAlignment="1">
      <alignment horizontal="center" vertical="center" wrapText="1"/>
    </xf>
    <xf numFmtId="0" fontId="114" fillId="38" borderId="36" xfId="0" applyFont="1" applyFill="1" applyBorder="1" applyAlignment="1">
      <alignment horizontal="center" vertical="center" wrapText="1"/>
    </xf>
    <xf numFmtId="0" fontId="114" fillId="38" borderId="68" xfId="0" applyFont="1" applyFill="1" applyBorder="1" applyAlignment="1">
      <alignment horizontal="center" vertical="center" wrapText="1"/>
    </xf>
    <xf numFmtId="0" fontId="114" fillId="38" borderId="2" xfId="0" applyFont="1" applyFill="1" applyBorder="1" applyAlignment="1">
      <alignment horizontal="center" vertical="center" wrapText="1"/>
    </xf>
    <xf numFmtId="0" fontId="114" fillId="38" borderId="43" xfId="0" applyFont="1" applyFill="1" applyBorder="1" applyAlignment="1">
      <alignment horizontal="center" vertical="center" wrapText="1"/>
    </xf>
    <xf numFmtId="0" fontId="114" fillId="38" borderId="0" xfId="0" applyFont="1" applyFill="1" applyBorder="1" applyAlignment="1">
      <alignment horizontal="center" vertical="center" wrapText="1"/>
    </xf>
    <xf numFmtId="0" fontId="114" fillId="38" borderId="37" xfId="0" applyFont="1" applyFill="1" applyBorder="1" applyAlignment="1">
      <alignment horizontal="center" vertical="center" wrapText="1"/>
    </xf>
    <xf numFmtId="0" fontId="114" fillId="38" borderId="73" xfId="0" applyFont="1" applyFill="1" applyBorder="1" applyAlignment="1">
      <alignment horizontal="center" vertical="center" wrapText="1"/>
    </xf>
    <xf numFmtId="0" fontId="114" fillId="38" borderId="4" xfId="0" applyFont="1" applyFill="1" applyBorder="1" applyAlignment="1">
      <alignment horizontal="center" vertical="center" wrapText="1"/>
    </xf>
    <xf numFmtId="0" fontId="114" fillId="38" borderId="3" xfId="0" applyFont="1" applyFill="1" applyBorder="1" applyAlignment="1">
      <alignment horizontal="center" vertical="center" wrapText="1"/>
    </xf>
    <xf numFmtId="0" fontId="105" fillId="7" borderId="110" xfId="54778" applyFont="1" applyFill="1" applyBorder="1" applyAlignment="1">
      <alignment horizontal="center" vertical="center"/>
    </xf>
    <xf numFmtId="0" fontId="105" fillId="7" borderId="81" xfId="54778" applyFont="1" applyFill="1" applyBorder="1" applyAlignment="1">
      <alignment horizontal="center" vertical="center"/>
    </xf>
    <xf numFmtId="0" fontId="105" fillId="7" borderId="82" xfId="54778" applyFont="1" applyFill="1" applyBorder="1" applyAlignment="1">
      <alignment horizontal="center" vertical="center"/>
    </xf>
    <xf numFmtId="0" fontId="105" fillId="7" borderId="73" xfId="54778" applyFont="1" applyFill="1" applyBorder="1" applyAlignment="1">
      <alignment horizontal="center" vertical="center" wrapText="1"/>
    </xf>
    <xf numFmtId="0" fontId="105" fillId="7" borderId="4" xfId="54778" applyFont="1" applyFill="1" applyBorder="1" applyAlignment="1">
      <alignment horizontal="center" vertical="center" wrapText="1"/>
    </xf>
    <xf numFmtId="0" fontId="105" fillId="7" borderId="3" xfId="54778" applyFont="1" applyFill="1" applyBorder="1" applyAlignment="1">
      <alignment horizontal="center" vertical="center" wrapText="1"/>
    </xf>
    <xf numFmtId="0" fontId="53" fillId="0" borderId="36" xfId="54778" applyFont="1" applyBorder="1" applyAlignment="1">
      <alignment horizontal="left" vertical="center" wrapText="1" indent="1"/>
    </xf>
    <xf numFmtId="0" fontId="53" fillId="0" borderId="2" xfId="54778" applyFont="1" applyBorder="1" applyAlignment="1">
      <alignment horizontal="left" vertical="center" wrapText="1" indent="1"/>
    </xf>
    <xf numFmtId="0" fontId="53" fillId="0" borderId="73" xfId="54778" applyFont="1" applyBorder="1" applyAlignment="1">
      <alignment horizontal="left" vertical="center" wrapText="1" indent="1"/>
    </xf>
    <xf numFmtId="0" fontId="53" fillId="0" borderId="3" xfId="54778" applyFont="1" applyBorder="1" applyAlignment="1">
      <alignment horizontal="left" vertical="center" wrapText="1" indent="1"/>
    </xf>
    <xf numFmtId="0" fontId="90" fillId="4" borderId="36" xfId="54778" applyFont="1" applyFill="1" applyBorder="1" applyAlignment="1">
      <alignment horizontal="center" vertical="center"/>
    </xf>
    <xf numFmtId="0" fontId="90" fillId="4" borderId="68" xfId="54778" applyFont="1" applyFill="1" applyBorder="1" applyAlignment="1">
      <alignment horizontal="center" vertical="center"/>
    </xf>
    <xf numFmtId="0" fontId="90" fillId="4" borderId="2" xfId="54778" applyFont="1" applyFill="1" applyBorder="1" applyAlignment="1">
      <alignment horizontal="center" vertical="center"/>
    </xf>
    <xf numFmtId="0" fontId="90" fillId="4" borderId="73" xfId="54778" applyFont="1" applyFill="1" applyBorder="1" applyAlignment="1">
      <alignment horizontal="center" vertical="center"/>
    </xf>
    <xf numFmtId="0" fontId="90" fillId="4" borderId="4" xfId="54778" applyFont="1" applyFill="1" applyBorder="1" applyAlignment="1">
      <alignment horizontal="center" vertical="center"/>
    </xf>
    <xf numFmtId="0" fontId="90" fillId="4" borderId="3" xfId="54778" applyFont="1" applyFill="1" applyBorder="1" applyAlignment="1">
      <alignment horizontal="center" vertical="center"/>
    </xf>
    <xf numFmtId="0" fontId="91" fillId="64" borderId="110" xfId="13" applyFont="1" applyFill="1" applyBorder="1" applyAlignment="1">
      <alignment horizontal="center" vertical="center"/>
    </xf>
    <xf numFmtId="0" fontId="91" fillId="64" borderId="81" xfId="13" applyFont="1" applyFill="1" applyBorder="1" applyAlignment="1">
      <alignment horizontal="center" vertical="center"/>
    </xf>
    <xf numFmtId="0" fontId="91" fillId="64" borderId="82" xfId="13" applyFont="1" applyFill="1" applyBorder="1" applyAlignment="1">
      <alignment horizontal="center" vertical="center"/>
    </xf>
    <xf numFmtId="0" fontId="52" fillId="4" borderId="110" xfId="13" applyFont="1" applyFill="1" applyBorder="1" applyAlignment="1">
      <alignment horizontal="center" vertical="center" wrapText="1"/>
    </xf>
    <xf numFmtId="0" fontId="52" fillId="4" borderId="82" xfId="13" applyFont="1" applyFill="1" applyBorder="1" applyAlignment="1">
      <alignment horizontal="center" vertical="center" wrapText="1"/>
    </xf>
    <xf numFmtId="14" fontId="1" fillId="41" borderId="109" xfId="54598" applyNumberFormat="1" applyFont="1" applyFill="1" applyBorder="1" applyAlignment="1">
      <alignment horizontal="center" vertical="center"/>
    </xf>
    <xf numFmtId="14" fontId="1" fillId="41" borderId="98" xfId="54598" applyNumberFormat="1" applyFont="1" applyFill="1" applyBorder="1" applyAlignment="1">
      <alignment horizontal="center" vertical="center"/>
    </xf>
    <xf numFmtId="44" fontId="1" fillId="3" borderId="109" xfId="54598" applyFont="1" applyFill="1" applyBorder="1" applyAlignment="1">
      <alignment horizontal="center" vertical="center"/>
    </xf>
    <xf numFmtId="44" fontId="1" fillId="3" borderId="98" xfId="54598" applyFont="1" applyFill="1" applyBorder="1" applyAlignment="1">
      <alignment horizontal="center" vertical="center"/>
    </xf>
    <xf numFmtId="9" fontId="1" fillId="7" borderId="109" xfId="36" applyFont="1" applyFill="1" applyBorder="1" applyAlignment="1">
      <alignment horizontal="center" vertical="center"/>
    </xf>
    <xf numFmtId="9" fontId="1" fillId="7" borderId="98" xfId="36" applyFont="1" applyFill="1" applyBorder="1" applyAlignment="1">
      <alignment horizontal="center" vertical="center"/>
    </xf>
    <xf numFmtId="0" fontId="53" fillId="0" borderId="68" xfId="54778" applyFont="1" applyBorder="1" applyAlignment="1">
      <alignment horizontal="left" vertical="center" wrapText="1" indent="1"/>
    </xf>
    <xf numFmtId="0" fontId="53" fillId="0" borderId="4" xfId="54778" applyFont="1" applyBorder="1" applyAlignment="1">
      <alignment horizontal="left" vertical="center" wrapText="1" indent="1"/>
    </xf>
    <xf numFmtId="166" fontId="16" fillId="0" borderId="132" xfId="10" applyNumberFormat="1" applyFont="1" applyBorder="1" applyAlignment="1">
      <alignment horizontal="center" vertical="center"/>
    </xf>
    <xf numFmtId="166" fontId="16" fillId="0" borderId="121" xfId="10" applyNumberFormat="1" applyFont="1" applyBorder="1" applyAlignment="1">
      <alignment horizontal="center" vertical="center"/>
    </xf>
    <xf numFmtId="166" fontId="16" fillId="6" borderId="37" xfId="10" applyNumberFormat="1" applyFont="1" applyFill="1" applyBorder="1"/>
    <xf numFmtId="166" fontId="16" fillId="6" borderId="3" xfId="10" applyNumberFormat="1" applyFont="1" applyFill="1" applyBorder="1"/>
    <xf numFmtId="38" fontId="17" fillId="52" borderId="110" xfId="13" applyNumberFormat="1" applyFont="1" applyFill="1" applyBorder="1" applyAlignment="1">
      <alignment horizontal="center" vertical="center" wrapText="1"/>
    </xf>
    <xf numFmtId="38" fontId="17" fillId="52" borderId="81" xfId="13" applyNumberFormat="1" applyFont="1" applyFill="1" applyBorder="1" applyAlignment="1">
      <alignment horizontal="center" vertical="center" wrapText="1"/>
    </xf>
    <xf numFmtId="38" fontId="17" fillId="52" borderId="82" xfId="13" applyNumberFormat="1" applyFont="1" applyFill="1" applyBorder="1" applyAlignment="1">
      <alignment horizontal="center" vertical="center" wrapText="1"/>
    </xf>
    <xf numFmtId="0" fontId="52" fillId="4" borderId="81" xfId="13" applyFont="1" applyFill="1" applyBorder="1" applyAlignment="1">
      <alignment horizontal="center" vertical="center" wrapText="1"/>
    </xf>
    <xf numFmtId="1" fontId="1" fillId="6" borderId="109" xfId="54598" applyNumberFormat="1" applyFont="1" applyFill="1" applyBorder="1" applyAlignment="1">
      <alignment horizontal="center" vertical="center"/>
    </xf>
    <xf numFmtId="1" fontId="1" fillId="6" borderId="98" xfId="54598" applyNumberFormat="1" applyFont="1" applyFill="1" applyBorder="1" applyAlignment="1">
      <alignment horizontal="center" vertical="center"/>
    </xf>
    <xf numFmtId="0" fontId="54" fillId="0" borderId="0" xfId="13" applyFont="1" applyBorder="1" applyAlignment="1">
      <alignment horizontal="center" vertical="center" wrapText="1"/>
    </xf>
    <xf numFmtId="44" fontId="42" fillId="0" borderId="96" xfId="54598" applyFont="1" applyBorder="1" applyAlignment="1">
      <alignment horizontal="left" vertical="center" wrapText="1"/>
    </xf>
    <xf numFmtId="44" fontId="42" fillId="0" borderId="124" xfId="54598" applyFont="1" applyBorder="1" applyAlignment="1">
      <alignment horizontal="left" vertical="center" wrapText="1"/>
    </xf>
    <xf numFmtId="1" fontId="42" fillId="6" borderId="109" xfId="54598" applyNumberFormat="1" applyFont="1" applyFill="1" applyBorder="1" applyAlignment="1">
      <alignment horizontal="left" vertical="center"/>
    </xf>
    <xf numFmtId="1" fontId="42" fillId="6" borderId="98" xfId="54598" applyNumberFormat="1" applyFont="1" applyFill="1" applyBorder="1" applyAlignment="1">
      <alignment horizontal="left" vertical="center"/>
    </xf>
    <xf numFmtId="1" fontId="82" fillId="6" borderId="109" xfId="54598" applyNumberFormat="1" applyFont="1" applyFill="1" applyBorder="1" applyAlignment="1">
      <alignment horizontal="left" vertical="center" wrapText="1" indent="1"/>
    </xf>
    <xf numFmtId="1" fontId="82" fillId="6" borderId="98" xfId="54598" applyNumberFormat="1" applyFont="1" applyFill="1" applyBorder="1" applyAlignment="1">
      <alignment horizontal="left" vertical="center" wrapText="1" indent="1"/>
    </xf>
    <xf numFmtId="1" fontId="42" fillId="0" borderId="109" xfId="54598" applyNumberFormat="1" applyFont="1" applyFill="1" applyBorder="1" applyAlignment="1">
      <alignment horizontal="center" vertical="center"/>
    </xf>
    <xf numFmtId="1" fontId="42" fillId="0" borderId="98" xfId="54598" applyNumberFormat="1" applyFont="1" applyFill="1" applyBorder="1" applyAlignment="1">
      <alignment horizontal="center" vertical="center"/>
    </xf>
    <xf numFmtId="44" fontId="1" fillId="6" borderId="109" xfId="54598" applyFont="1" applyFill="1" applyBorder="1" applyAlignment="1">
      <alignment horizontal="center" vertical="center"/>
    </xf>
    <xf numFmtId="44" fontId="1" fillId="6" borderId="98" xfId="54598" applyFont="1" applyFill="1" applyBorder="1" applyAlignment="1">
      <alignment horizontal="center" vertical="center"/>
    </xf>
    <xf numFmtId="44" fontId="16" fillId="6" borderId="130" xfId="10" applyFont="1" applyFill="1" applyBorder="1"/>
    <xf numFmtId="44" fontId="16" fillId="6" borderId="120" xfId="10" applyFont="1" applyFill="1" applyBorder="1"/>
    <xf numFmtId="44" fontId="16" fillId="6" borderId="137" xfId="10" applyFont="1" applyFill="1" applyBorder="1"/>
    <xf numFmtId="44" fontId="16" fillId="6" borderId="121" xfId="10" applyFont="1" applyFill="1" applyBorder="1"/>
    <xf numFmtId="0" fontId="75" fillId="44" borderId="36" xfId="13" applyFont="1" applyFill="1" applyBorder="1" applyAlignment="1">
      <alignment horizontal="left" vertical="center" indent="1"/>
    </xf>
    <xf numFmtId="0" fontId="75" fillId="44" borderId="68" xfId="13" applyFont="1" applyFill="1" applyBorder="1" applyAlignment="1">
      <alignment horizontal="left" vertical="center" indent="1"/>
    </xf>
    <xf numFmtId="0" fontId="75" fillId="44" borderId="2" xfId="13" applyFont="1" applyFill="1" applyBorder="1" applyAlignment="1">
      <alignment horizontal="left" vertical="center" indent="1"/>
    </xf>
    <xf numFmtId="0" fontId="75" fillId="44" borderId="73" xfId="13" applyFont="1" applyFill="1" applyBorder="1" applyAlignment="1">
      <alignment horizontal="left" vertical="center" indent="1"/>
    </xf>
    <xf numFmtId="0" fontId="75" fillId="44" borderId="4" xfId="13" applyFont="1" applyFill="1" applyBorder="1" applyAlignment="1">
      <alignment horizontal="left" vertical="center" indent="1"/>
    </xf>
    <xf numFmtId="0" fontId="75" fillId="44" borderId="3" xfId="13" applyFont="1" applyFill="1" applyBorder="1" applyAlignment="1">
      <alignment horizontal="left" vertical="center" indent="1"/>
    </xf>
    <xf numFmtId="0" fontId="101" fillId="0" borderId="133" xfId="54751" applyFont="1" applyBorder="1" applyAlignment="1">
      <alignment horizontal="right" vertical="center" wrapText="1" indent="1"/>
    </xf>
    <xf numFmtId="0" fontId="101" fillId="0" borderId="120" xfId="54751" applyFont="1" applyBorder="1" applyAlignment="1">
      <alignment horizontal="right" vertical="center" wrapText="1" indent="1"/>
    </xf>
    <xf numFmtId="0" fontId="16" fillId="0" borderId="78" xfId="13" applyBorder="1" applyAlignment="1">
      <alignment horizontal="left" vertical="center" indent="1"/>
    </xf>
    <xf numFmtId="0" fontId="16" fillId="0" borderId="31" xfId="13" applyBorder="1" applyAlignment="1">
      <alignment horizontal="left" vertical="center" indent="1"/>
    </xf>
    <xf numFmtId="166" fontId="17" fillId="3" borderId="132" xfId="10" applyNumberFormat="1" applyFont="1" applyFill="1" applyBorder="1" applyAlignment="1">
      <alignment horizontal="center" vertical="center"/>
    </xf>
    <xf numFmtId="166" fontId="17" fillId="3" borderId="121" xfId="10" applyNumberFormat="1" applyFont="1" applyFill="1" applyBorder="1" applyAlignment="1">
      <alignment horizontal="center" vertical="center"/>
    </xf>
    <xf numFmtId="0" fontId="16" fillId="0" borderId="132" xfId="13" applyBorder="1" applyAlignment="1">
      <alignment horizontal="left" vertical="center" wrapText="1" indent="1"/>
    </xf>
    <xf numFmtId="0" fontId="16" fillId="0" borderId="121" xfId="13" applyBorder="1" applyAlignment="1">
      <alignment horizontal="left" vertical="center" wrapText="1" indent="1"/>
    </xf>
    <xf numFmtId="0" fontId="16" fillId="0" borderId="12" xfId="13" applyFont="1" applyBorder="1" applyAlignment="1">
      <alignment horizontal="left" vertical="center" wrapText="1" indent="1"/>
    </xf>
    <xf numFmtId="0" fontId="16" fillId="0" borderId="31" xfId="13" applyFont="1" applyBorder="1" applyAlignment="1">
      <alignment horizontal="left" vertical="center" wrapText="1" indent="1"/>
    </xf>
    <xf numFmtId="166" fontId="17" fillId="7" borderId="58" xfId="10" applyNumberFormat="1" applyFont="1" applyFill="1" applyBorder="1" applyAlignment="1">
      <alignment horizontal="left" vertical="center" indent="1"/>
    </xf>
    <xf numFmtId="166" fontId="17" fillId="7" borderId="35" xfId="10" applyNumberFormat="1" applyFont="1" applyFill="1" applyBorder="1" applyAlignment="1">
      <alignment horizontal="left" vertical="center" indent="1"/>
    </xf>
    <xf numFmtId="1" fontId="1" fillId="3" borderId="109" xfId="54598" applyNumberFormat="1" applyFont="1" applyFill="1" applyBorder="1" applyAlignment="1">
      <alignment horizontal="center" vertical="center"/>
    </xf>
    <xf numFmtId="1" fontId="1" fillId="3" borderId="98" xfId="54598" applyNumberFormat="1" applyFont="1" applyFill="1" applyBorder="1" applyAlignment="1">
      <alignment horizontal="center" vertical="center"/>
    </xf>
    <xf numFmtId="0" fontId="68" fillId="3" borderId="110" xfId="54778" applyFont="1" applyFill="1" applyBorder="1" applyAlignment="1">
      <alignment horizontal="center" vertical="center"/>
    </xf>
    <xf numFmtId="0" fontId="68" fillId="3" borderId="82" xfId="54778" applyFont="1" applyFill="1" applyBorder="1" applyAlignment="1">
      <alignment horizontal="center" vertical="center"/>
    </xf>
    <xf numFmtId="0" fontId="16" fillId="0" borderId="110" xfId="13" applyBorder="1" applyAlignment="1">
      <alignment horizontal="left" vertical="center" wrapText="1" indent="1"/>
    </xf>
    <xf numFmtId="0" fontId="16" fillId="0" borderId="82" xfId="13" applyBorder="1" applyAlignment="1">
      <alignment horizontal="left" vertical="center" wrapText="1" indent="1"/>
    </xf>
    <xf numFmtId="38" fontId="17" fillId="52" borderId="36" xfId="13" applyNumberFormat="1" applyFont="1" applyFill="1" applyBorder="1" applyAlignment="1">
      <alignment horizontal="center" vertical="center" wrapText="1"/>
    </xf>
    <xf numFmtId="38" fontId="17" fillId="52" borderId="68" xfId="13" applyNumberFormat="1" applyFont="1" applyFill="1" applyBorder="1" applyAlignment="1">
      <alignment horizontal="center" vertical="center" wrapText="1"/>
    </xf>
    <xf numFmtId="38" fontId="17" fillId="52" borderId="2" xfId="13" applyNumberFormat="1" applyFont="1" applyFill="1" applyBorder="1" applyAlignment="1">
      <alignment horizontal="center" vertical="center" wrapText="1"/>
    </xf>
    <xf numFmtId="7" fontId="92" fillId="38" borderId="83" xfId="54778" applyNumberFormat="1" applyFont="1" applyFill="1" applyBorder="1" applyAlignment="1">
      <alignment horizontal="center" vertical="center" wrapText="1"/>
    </xf>
    <xf numFmtId="7" fontId="92" fillId="38" borderId="35" xfId="54778" applyNumberFormat="1" applyFont="1" applyFill="1" applyBorder="1" applyAlignment="1">
      <alignment horizontal="center" vertical="center" wrapText="1"/>
    </xf>
    <xf numFmtId="0" fontId="27" fillId="6" borderId="110" xfId="54787" applyFont="1" applyFill="1" applyBorder="1" applyAlignment="1">
      <alignment horizontal="center" vertical="center" wrapText="1"/>
    </xf>
    <xf numFmtId="0" fontId="27" fillId="6" borderId="82" xfId="54787" applyFont="1" applyFill="1" applyBorder="1" applyAlignment="1">
      <alignment horizontal="center" vertical="center" wrapText="1"/>
    </xf>
    <xf numFmtId="0" fontId="27" fillId="65" borderId="110" xfId="54778" applyFont="1" applyFill="1" applyBorder="1" applyAlignment="1">
      <alignment horizontal="center" vertical="center" wrapText="1"/>
    </xf>
    <xf numFmtId="0" fontId="27" fillId="65" borderId="81" xfId="54778" applyFont="1" applyFill="1" applyBorder="1" applyAlignment="1">
      <alignment horizontal="center" vertical="center" wrapText="1"/>
    </xf>
    <xf numFmtId="0" fontId="27" fillId="65" borderId="82" xfId="54778" applyFont="1" applyFill="1" applyBorder="1" applyAlignment="1">
      <alignment horizontal="center" vertical="center" wrapText="1"/>
    </xf>
    <xf numFmtId="0" fontId="27" fillId="68" borderId="110" xfId="54778" applyFont="1" applyFill="1" applyBorder="1" applyAlignment="1">
      <alignment horizontal="center" vertical="center" wrapText="1"/>
    </xf>
    <xf numFmtId="0" fontId="27" fillId="68" borderId="82" xfId="54778" applyFont="1" applyFill="1" applyBorder="1" applyAlignment="1">
      <alignment horizontal="center" vertical="center" wrapText="1"/>
    </xf>
    <xf numFmtId="7" fontId="92" fillId="68" borderId="83" xfId="54778" applyNumberFormat="1" applyFont="1" applyFill="1" applyBorder="1" applyAlignment="1">
      <alignment horizontal="center" vertical="center" wrapText="1"/>
    </xf>
    <xf numFmtId="7" fontId="92" fillId="68" borderId="35" xfId="54778" applyNumberFormat="1" applyFont="1" applyFill="1" applyBorder="1" applyAlignment="1">
      <alignment horizontal="center" vertical="center" wrapText="1"/>
    </xf>
    <xf numFmtId="0" fontId="27" fillId="43" borderId="110" xfId="54778" applyFont="1" applyFill="1" applyBorder="1" applyAlignment="1">
      <alignment horizontal="center" vertical="center" wrapText="1"/>
    </xf>
    <xf numFmtId="0" fontId="27" fillId="43" borderId="81" xfId="54778" applyFont="1" applyFill="1" applyBorder="1" applyAlignment="1">
      <alignment horizontal="center" vertical="center" wrapText="1"/>
    </xf>
    <xf numFmtId="0" fontId="27" fillId="43" borderId="82" xfId="54778" applyFont="1" applyFill="1" applyBorder="1" applyAlignment="1">
      <alignment horizontal="center" vertical="center" wrapText="1"/>
    </xf>
    <xf numFmtId="38" fontId="17" fillId="52" borderId="160" xfId="13" applyNumberFormat="1" applyFont="1" applyFill="1" applyBorder="1" applyAlignment="1">
      <alignment horizontal="center" vertical="center" wrapText="1"/>
    </xf>
    <xf numFmtId="38" fontId="17" fillId="52" borderId="142" xfId="13" applyNumberFormat="1" applyFont="1" applyFill="1" applyBorder="1" applyAlignment="1">
      <alignment horizontal="center" vertical="center" wrapText="1"/>
    </xf>
    <xf numFmtId="38" fontId="17" fillId="52" borderId="143" xfId="13" applyNumberFormat="1" applyFont="1" applyFill="1" applyBorder="1" applyAlignment="1">
      <alignment horizontal="center" vertical="center" wrapText="1"/>
    </xf>
    <xf numFmtId="166" fontId="0" fillId="0" borderId="58" xfId="10" applyNumberFormat="1" applyFont="1" applyBorder="1" applyAlignment="1">
      <alignment horizontal="center" vertical="center"/>
    </xf>
    <xf numFmtId="0" fontId="16" fillId="0" borderId="207" xfId="0" applyFont="1" applyBorder="1" applyAlignment="1">
      <alignment horizontal="left" vertical="center" wrapText="1" indent="1"/>
    </xf>
    <xf numFmtId="0" fontId="16" fillId="0" borderId="193" xfId="0" applyFont="1" applyBorder="1" applyAlignment="1">
      <alignment horizontal="left" vertical="center" wrapText="1" indent="1"/>
    </xf>
    <xf numFmtId="0" fontId="37" fillId="39" borderId="24" xfId="54477" applyBorder="1" applyAlignment="1" applyProtection="1">
      <alignment horizontal="center"/>
      <protection locked="0"/>
    </xf>
    <xf numFmtId="0" fontId="37" fillId="39" borderId="25" xfId="54477" applyBorder="1" applyAlignment="1" applyProtection="1">
      <alignment horizontal="center"/>
      <protection locked="0"/>
    </xf>
    <xf numFmtId="0" fontId="77" fillId="41" borderId="83" xfId="54477" applyFont="1" applyFill="1" applyBorder="1" applyAlignment="1" applyProtection="1">
      <alignment horizontal="center" vertical="center" wrapText="1"/>
      <protection locked="0"/>
    </xf>
    <xf numFmtId="0" fontId="77" fillId="41" borderId="35" xfId="54477" applyFont="1" applyFill="1" applyBorder="1" applyAlignment="1" applyProtection="1">
      <alignment horizontal="center" vertical="center"/>
      <protection locked="0"/>
    </xf>
    <xf numFmtId="0" fontId="37" fillId="39" borderId="83" xfId="54477" applyBorder="1" applyAlignment="1" applyProtection="1">
      <alignment horizontal="center" vertical="center" wrapText="1"/>
      <protection locked="0"/>
    </xf>
    <xf numFmtId="0" fontId="37" fillId="39" borderId="58" xfId="54477" applyBorder="1" applyAlignment="1" applyProtection="1">
      <alignment horizontal="center" vertical="center" wrapText="1"/>
      <protection locked="0"/>
    </xf>
    <xf numFmtId="0" fontId="37" fillId="39" borderId="35" xfId="54477" applyBorder="1" applyAlignment="1" applyProtection="1">
      <alignment horizontal="center" vertical="center" wrapText="1"/>
      <protection locked="0"/>
    </xf>
    <xf numFmtId="0" fontId="17" fillId="4" borderId="110" xfId="13" applyFont="1" applyFill="1" applyBorder="1" applyAlignment="1">
      <alignment horizontal="center" vertical="center" wrapText="1"/>
    </xf>
    <xf numFmtId="0" fontId="17" fillId="4" borderId="81" xfId="13" applyFont="1" applyFill="1" applyBorder="1" applyAlignment="1">
      <alignment horizontal="center" vertical="center" wrapText="1"/>
    </xf>
    <xf numFmtId="0" fontId="17" fillId="4" borderId="82" xfId="13" applyFont="1" applyFill="1" applyBorder="1" applyAlignment="1">
      <alignment horizontal="center" vertical="center" wrapText="1"/>
    </xf>
    <xf numFmtId="0" fontId="17" fillId="3" borderId="202" xfId="13" applyFont="1" applyFill="1" applyBorder="1" applyAlignment="1">
      <alignment horizontal="right" vertical="center" wrapText="1"/>
    </xf>
    <xf numFmtId="0" fontId="17" fillId="3" borderId="203" xfId="13" applyFont="1" applyFill="1" applyBorder="1" applyAlignment="1">
      <alignment horizontal="right" vertical="center" wrapText="1"/>
    </xf>
    <xf numFmtId="0" fontId="17" fillId="3" borderId="195" xfId="13" applyFont="1" applyFill="1" applyBorder="1" applyAlignment="1">
      <alignment horizontal="right" vertical="center" wrapText="1"/>
    </xf>
    <xf numFmtId="0" fontId="17" fillId="3" borderId="196" xfId="13" applyFont="1" applyFill="1" applyBorder="1" applyAlignment="1">
      <alignment horizontal="right" vertical="center" wrapText="1"/>
    </xf>
    <xf numFmtId="0" fontId="17" fillId="3" borderId="195" xfId="13" applyFont="1" applyFill="1" applyBorder="1" applyAlignment="1">
      <alignment horizontal="left" vertical="center" wrapText="1" indent="1"/>
    </xf>
    <xf numFmtId="0" fontId="17" fillId="3" borderId="196" xfId="13" applyFont="1" applyFill="1" applyBorder="1" applyAlignment="1">
      <alignment horizontal="left" vertical="center" wrapText="1" indent="1"/>
    </xf>
    <xf numFmtId="0" fontId="17" fillId="3" borderId="198" xfId="13" applyFont="1" applyFill="1" applyBorder="1" applyAlignment="1">
      <alignment horizontal="left" vertical="center" wrapText="1" indent="1"/>
    </xf>
    <xf numFmtId="0" fontId="17" fillId="3" borderId="199" xfId="13" applyFont="1" applyFill="1" applyBorder="1" applyAlignment="1">
      <alignment horizontal="left" vertical="center" wrapText="1" indent="1"/>
    </xf>
    <xf numFmtId="0" fontId="17" fillId="3" borderId="81" xfId="0" applyFont="1" applyFill="1" applyBorder="1" applyAlignment="1" applyProtection="1">
      <alignment horizontal="center" vertical="center"/>
      <protection locked="0"/>
    </xf>
    <xf numFmtId="0" fontId="17" fillId="3" borderId="82" xfId="0" applyFont="1" applyFill="1" applyBorder="1" applyAlignment="1" applyProtection="1">
      <alignment horizontal="center" vertical="center"/>
      <protection locked="0"/>
    </xf>
    <xf numFmtId="0" fontId="16" fillId="0" borderId="206" xfId="0" applyFont="1" applyBorder="1" applyAlignment="1">
      <alignment horizontal="left" vertical="center" wrapText="1" indent="1"/>
    </xf>
    <xf numFmtId="0" fontId="16" fillId="0" borderId="190" xfId="0" applyFont="1" applyBorder="1" applyAlignment="1">
      <alignment horizontal="left" vertical="center" wrapText="1" indent="1"/>
    </xf>
    <xf numFmtId="38" fontId="17" fillId="3" borderId="83" xfId="0" applyNumberFormat="1" applyFont="1" applyFill="1" applyBorder="1" applyAlignment="1" applyProtection="1">
      <alignment horizontal="center" vertical="center" wrapText="1"/>
      <protection locked="0"/>
    </xf>
    <xf numFmtId="38" fontId="17" fillId="3" borderId="58" xfId="0" applyNumberFormat="1" applyFont="1" applyFill="1" applyBorder="1" applyAlignment="1" applyProtection="1">
      <alignment horizontal="center" vertical="center" wrapText="1"/>
      <protection locked="0"/>
    </xf>
    <xf numFmtId="38" fontId="17" fillId="3" borderId="35" xfId="0" applyNumberFormat="1" applyFont="1" applyFill="1" applyBorder="1" applyAlignment="1" applyProtection="1">
      <alignment horizontal="center" vertical="center" wrapText="1"/>
      <protection locked="0"/>
    </xf>
    <xf numFmtId="0" fontId="86" fillId="3" borderId="36" xfId="13" applyFont="1" applyFill="1" applyBorder="1" applyAlignment="1" applyProtection="1">
      <alignment horizontal="center" vertical="center"/>
      <protection locked="0"/>
    </xf>
    <xf numFmtId="0" fontId="86" fillId="3" borderId="68" xfId="13" applyFont="1" applyFill="1" applyBorder="1" applyAlignment="1" applyProtection="1">
      <alignment horizontal="center" vertical="center"/>
      <protection locked="0"/>
    </xf>
    <xf numFmtId="0" fontId="86" fillId="3" borderId="2" xfId="13" applyFont="1" applyFill="1" applyBorder="1" applyAlignment="1" applyProtection="1">
      <alignment horizontal="center" vertical="center"/>
      <protection locked="0"/>
    </xf>
    <xf numFmtId="0" fontId="86" fillId="3" borderId="73" xfId="13" applyFont="1" applyFill="1" applyBorder="1" applyAlignment="1" applyProtection="1">
      <alignment horizontal="center" vertical="center"/>
      <protection locked="0"/>
    </xf>
    <xf numFmtId="0" fontId="86" fillId="3" borderId="4" xfId="13" applyFont="1" applyFill="1" applyBorder="1" applyAlignment="1" applyProtection="1">
      <alignment horizontal="center" vertical="center"/>
      <protection locked="0"/>
    </xf>
    <xf numFmtId="0" fontId="86" fillId="3" borderId="3" xfId="13" applyFont="1" applyFill="1" applyBorder="1" applyAlignment="1" applyProtection="1">
      <alignment horizontal="center" vertical="center"/>
      <protection locked="0"/>
    </xf>
    <xf numFmtId="0" fontId="85" fillId="39" borderId="110" xfId="54477" applyFont="1" applyBorder="1" applyAlignment="1" applyProtection="1">
      <alignment horizontal="center" vertical="center"/>
      <protection locked="0"/>
    </xf>
    <xf numFmtId="0" fontId="85" fillId="39" borderId="81" xfId="54477" applyFont="1" applyBorder="1" applyAlignment="1" applyProtection="1">
      <alignment horizontal="center" vertical="center"/>
      <protection locked="0"/>
    </xf>
    <xf numFmtId="0" fontId="85" fillId="39" borderId="82" xfId="54477" applyFont="1" applyBorder="1" applyAlignment="1" applyProtection="1">
      <alignment horizontal="center" vertical="center"/>
      <protection locked="0"/>
    </xf>
    <xf numFmtId="0" fontId="16" fillId="0" borderId="90" xfId="0" applyFont="1" applyBorder="1" applyAlignment="1" applyProtection="1">
      <alignment horizontal="left" vertical="center" wrapText="1" indent="1"/>
      <protection locked="0"/>
    </xf>
    <xf numFmtId="0" fontId="0" fillId="0" borderId="129" xfId="0" applyBorder="1" applyAlignment="1" applyProtection="1">
      <alignment horizontal="left" vertical="center" wrapText="1" indent="1"/>
      <protection locked="0"/>
    </xf>
    <xf numFmtId="0" fontId="0" fillId="0" borderId="91" xfId="0" applyBorder="1" applyAlignment="1" applyProtection="1">
      <alignment horizontal="left" vertical="center" wrapText="1" indent="1"/>
      <protection locked="0"/>
    </xf>
    <xf numFmtId="0" fontId="26" fillId="7" borderId="31" xfId="13" applyFont="1" applyFill="1" applyBorder="1" applyAlignment="1">
      <alignment horizontal="left" vertical="center" indent="1"/>
    </xf>
    <xf numFmtId="0" fontId="26" fillId="7" borderId="144" xfId="13" applyFont="1" applyFill="1" applyBorder="1" applyAlignment="1">
      <alignment horizontal="left" vertical="center" indent="1"/>
    </xf>
    <xf numFmtId="0" fontId="26" fillId="7" borderId="3" xfId="13" applyFont="1" applyFill="1" applyBorder="1" applyAlignment="1">
      <alignment horizontal="left" vertical="center" indent="1"/>
    </xf>
    <xf numFmtId="0" fontId="42" fillId="52" borderId="36" xfId="0" applyFont="1" applyFill="1" applyBorder="1" applyAlignment="1">
      <alignment horizontal="left" vertical="center"/>
    </xf>
    <xf numFmtId="0" fontId="42" fillId="52" borderId="68" xfId="0" applyFont="1" applyFill="1" applyBorder="1" applyAlignment="1">
      <alignment horizontal="left" vertical="center"/>
    </xf>
    <xf numFmtId="0" fontId="42" fillId="52" borderId="2" xfId="0" applyFont="1" applyFill="1" applyBorder="1" applyAlignment="1">
      <alignment horizontal="left" vertical="center"/>
    </xf>
    <xf numFmtId="0" fontId="16" fillId="0" borderId="48" xfId="0" applyFont="1" applyBorder="1" applyAlignment="1" applyProtection="1">
      <alignment horizontal="left" vertical="center" wrapText="1" indent="1"/>
      <protection locked="0"/>
    </xf>
    <xf numFmtId="0" fontId="0" fillId="0" borderId="111" xfId="0" applyBorder="1" applyAlignment="1" applyProtection="1">
      <alignment horizontal="left" vertical="center" wrapText="1" indent="1"/>
      <protection locked="0"/>
    </xf>
    <xf numFmtId="0" fontId="0" fillId="0" borderId="49" xfId="0" applyBorder="1" applyAlignment="1" applyProtection="1">
      <alignment horizontal="left" vertical="center" wrapText="1" indent="1"/>
      <protection locked="0"/>
    </xf>
    <xf numFmtId="0" fontId="16" fillId="0" borderId="48" xfId="0" applyFont="1" applyBorder="1" applyAlignment="1" applyProtection="1">
      <alignment horizontal="left" vertical="center" indent="1"/>
      <protection locked="0"/>
    </xf>
    <xf numFmtId="0" fontId="0" fillId="0" borderId="111" xfId="0"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38" fontId="17" fillId="7" borderId="83" xfId="0" applyNumberFormat="1" applyFont="1" applyFill="1" applyBorder="1" applyAlignment="1">
      <alignment horizontal="center" vertical="center" wrapText="1"/>
    </xf>
    <xf numFmtId="38" fontId="17" fillId="7" borderId="58" xfId="0" applyNumberFormat="1" applyFont="1" applyFill="1" applyBorder="1" applyAlignment="1">
      <alignment horizontal="center" vertical="center" wrapText="1"/>
    </xf>
    <xf numFmtId="38" fontId="17" fillId="7" borderId="35" xfId="0" applyNumberFormat="1" applyFont="1" applyFill="1" applyBorder="1" applyAlignment="1">
      <alignment horizontal="center" vertical="center" wrapText="1"/>
    </xf>
    <xf numFmtId="0" fontId="17" fillId="3" borderId="164" xfId="13" applyFont="1" applyFill="1" applyBorder="1" applyAlignment="1">
      <alignment horizontal="right" vertical="center" wrapText="1"/>
    </xf>
    <xf numFmtId="0" fontId="17" fillId="3" borderId="201" xfId="13" applyFont="1" applyFill="1" applyBorder="1" applyAlignment="1">
      <alignment horizontal="right" vertical="center" wrapText="1"/>
    </xf>
    <xf numFmtId="0" fontId="0" fillId="0" borderId="48" xfId="0" applyBorder="1" applyAlignment="1" applyProtection="1">
      <alignment horizontal="left" vertical="center" indent="1"/>
      <protection locked="0"/>
    </xf>
    <xf numFmtId="0" fontId="0" fillId="0" borderId="36" xfId="0" applyBorder="1" applyAlignment="1" applyProtection="1">
      <alignment horizontal="left" vertical="center" indent="1"/>
      <protection locked="0"/>
    </xf>
    <xf numFmtId="0" fontId="0" fillId="0" borderId="68" xfId="0"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16" fillId="0" borderId="161" xfId="0" applyFont="1" applyBorder="1" applyAlignment="1" applyProtection="1">
      <alignment horizontal="left" vertical="center" indent="1"/>
      <protection locked="0"/>
    </xf>
    <xf numFmtId="0" fontId="0" fillId="0" borderId="162" xfId="0" applyBorder="1" applyAlignment="1" applyProtection="1">
      <alignment horizontal="left" vertical="center" indent="1"/>
      <protection locked="0"/>
    </xf>
    <xf numFmtId="0" fontId="0" fillId="0" borderId="163" xfId="0" applyBorder="1" applyAlignment="1" applyProtection="1">
      <alignment horizontal="left" vertical="center" indent="1"/>
      <protection locked="0"/>
    </xf>
    <xf numFmtId="0" fontId="85" fillId="39" borderId="80" xfId="54477" applyFont="1" applyBorder="1" applyAlignment="1" applyProtection="1">
      <alignment horizontal="center" wrapText="1"/>
      <protection locked="0"/>
    </xf>
    <xf numFmtId="0" fontId="85" fillId="39" borderId="81" xfId="54477" applyFont="1" applyBorder="1" applyAlignment="1" applyProtection="1">
      <alignment horizontal="center" wrapText="1"/>
      <protection locked="0"/>
    </xf>
    <xf numFmtId="0" fontId="85" fillId="39" borderId="82" xfId="54477" applyFont="1" applyBorder="1" applyAlignment="1" applyProtection="1">
      <alignment horizontal="center" wrapText="1"/>
      <protection locked="0"/>
    </xf>
    <xf numFmtId="38" fontId="17" fillId="3" borderId="30" xfId="0" applyNumberFormat="1" applyFont="1" applyFill="1" applyBorder="1" applyAlignment="1" applyProtection="1">
      <alignment horizontal="center" vertical="center" wrapText="1"/>
    </xf>
    <xf numFmtId="38" fontId="17" fillId="3" borderId="35" xfId="0" applyNumberFormat="1" applyFont="1" applyFill="1" applyBorder="1" applyAlignment="1" applyProtection="1">
      <alignment horizontal="center" vertical="center" wrapText="1"/>
    </xf>
    <xf numFmtId="38" fontId="18" fillId="6" borderId="110" xfId="0" applyNumberFormat="1" applyFont="1" applyFill="1" applyBorder="1" applyAlignment="1">
      <alignment horizontal="center" vertical="center" wrapText="1"/>
    </xf>
    <xf numFmtId="38" fontId="18" fillId="6" borderId="82" xfId="0" applyNumberFormat="1" applyFont="1" applyFill="1" applyBorder="1" applyAlignment="1">
      <alignment horizontal="center" vertical="center" wrapText="1"/>
    </xf>
    <xf numFmtId="165" fontId="17" fillId="3" borderId="110" xfId="0" applyNumberFormat="1" applyFont="1" applyFill="1" applyBorder="1" applyAlignment="1" applyProtection="1">
      <alignment horizontal="center" vertical="center"/>
    </xf>
    <xf numFmtId="165" fontId="17" fillId="3" borderId="82" xfId="0" applyNumberFormat="1" applyFont="1" applyFill="1" applyBorder="1" applyAlignment="1" applyProtection="1">
      <alignment horizontal="center" vertical="center"/>
    </xf>
    <xf numFmtId="38" fontId="17" fillId="3" borderId="110" xfId="0" applyNumberFormat="1" applyFont="1" applyFill="1" applyBorder="1" applyAlignment="1" applyProtection="1">
      <alignment horizontal="center" vertical="center" wrapText="1"/>
    </xf>
    <xf numFmtId="38" fontId="17" fillId="3" borderId="82" xfId="0" applyNumberFormat="1" applyFont="1" applyFill="1" applyBorder="1" applyAlignment="1" applyProtection="1">
      <alignment horizontal="center" vertical="center" wrapText="1"/>
    </xf>
    <xf numFmtId="0" fontId="88" fillId="3" borderId="179" xfId="0" applyFont="1" applyFill="1" applyBorder="1" applyAlignment="1">
      <alignment horizontal="left" vertical="center" indent="1"/>
    </xf>
    <xf numFmtId="0" fontId="88" fillId="3" borderId="180" xfId="0" applyFont="1" applyFill="1" applyBorder="1" applyAlignment="1">
      <alignment horizontal="left" vertical="center" indent="1"/>
    </xf>
    <xf numFmtId="0" fontId="16" fillId="7" borderId="162" xfId="0" applyFont="1" applyFill="1" applyBorder="1" applyAlignment="1">
      <alignment horizontal="left" vertical="center" wrapText="1" indent="1"/>
    </xf>
    <xf numFmtId="0" fontId="88" fillId="3" borderId="182" xfId="0" applyFont="1" applyFill="1" applyBorder="1" applyAlignment="1">
      <alignment horizontal="left" vertical="center" indent="1"/>
    </xf>
    <xf numFmtId="0" fontId="88" fillId="3" borderId="154" xfId="0" applyFont="1" applyFill="1" applyBorder="1" applyAlignment="1">
      <alignment horizontal="left" vertical="center" indent="1"/>
    </xf>
    <xf numFmtId="0" fontId="88" fillId="3" borderId="183" xfId="0" applyFont="1" applyFill="1" applyBorder="1" applyAlignment="1">
      <alignment horizontal="left" vertical="center" indent="1"/>
    </xf>
    <xf numFmtId="44" fontId="16" fillId="0" borderId="172" xfId="10" applyFont="1" applyBorder="1" applyAlignment="1" applyProtection="1">
      <alignment horizontal="left" vertical="center" wrapText="1" indent="1"/>
    </xf>
    <xf numFmtId="44" fontId="16" fillId="0" borderId="173" xfId="10" applyFont="1" applyBorder="1" applyAlignment="1" applyProtection="1">
      <alignment horizontal="left" vertical="center" wrapText="1" indent="1"/>
    </xf>
    <xf numFmtId="44" fontId="16" fillId="0" borderId="174" xfId="10" applyFont="1" applyBorder="1" applyAlignment="1" applyProtection="1">
      <alignment horizontal="left" vertical="center" wrapText="1" indent="1"/>
    </xf>
    <xf numFmtId="0" fontId="88" fillId="6" borderId="110" xfId="0" applyFont="1" applyFill="1" applyBorder="1" applyAlignment="1">
      <alignment horizontal="left" vertical="center" indent="1"/>
    </xf>
    <xf numFmtId="0" fontId="88" fillId="6" borderId="81" xfId="0" applyFont="1" applyFill="1" applyBorder="1" applyAlignment="1">
      <alignment horizontal="left" vertical="center" indent="1"/>
    </xf>
    <xf numFmtId="0" fontId="88" fillId="6" borderId="82" xfId="0" applyFont="1" applyFill="1" applyBorder="1" applyAlignment="1">
      <alignment horizontal="left" vertical="center" indent="1"/>
    </xf>
    <xf numFmtId="0" fontId="64" fillId="42" borderId="167" xfId="0" applyFont="1" applyFill="1" applyBorder="1" applyAlignment="1">
      <alignment horizontal="center" vertical="center"/>
    </xf>
    <xf numFmtId="0" fontId="64" fillId="42" borderId="168" xfId="0" applyFont="1" applyFill="1" applyBorder="1" applyAlignment="1">
      <alignment horizontal="center" vertical="center"/>
    </xf>
    <xf numFmtId="38" fontId="87" fillId="3" borderId="110" xfId="54782" applyNumberFormat="1" applyFont="1" applyFill="1" applyBorder="1" applyAlignment="1">
      <alignment horizontal="center" vertical="center" wrapText="1"/>
    </xf>
    <xf numFmtId="38" fontId="87" fillId="3" borderId="81" xfId="54782" applyNumberFormat="1" applyFont="1" applyFill="1" applyBorder="1" applyAlignment="1">
      <alignment horizontal="center" vertical="center" wrapText="1"/>
    </xf>
    <xf numFmtId="38" fontId="87" fillId="3" borderId="82" xfId="54782" applyNumberFormat="1" applyFont="1" applyFill="1" applyBorder="1" applyAlignment="1">
      <alignment horizontal="center" vertical="center" wrapText="1"/>
    </xf>
    <xf numFmtId="38" fontId="87" fillId="3" borderId="36" xfId="54782" applyNumberFormat="1" applyFont="1" applyFill="1" applyBorder="1" applyAlignment="1">
      <alignment horizontal="center" vertical="center" wrapText="1"/>
    </xf>
    <xf numFmtId="38" fontId="87" fillId="3" borderId="68" xfId="54782" applyNumberFormat="1" applyFont="1" applyFill="1" applyBorder="1" applyAlignment="1">
      <alignment horizontal="center" vertical="center" wrapText="1"/>
    </xf>
    <xf numFmtId="38" fontId="87" fillId="3" borderId="2" xfId="54782" applyNumberFormat="1" applyFont="1" applyFill="1" applyBorder="1" applyAlignment="1">
      <alignment horizontal="center" vertical="center" wrapText="1"/>
    </xf>
    <xf numFmtId="164" fontId="76" fillId="53" borderId="176" xfId="10" applyNumberFormat="1" applyFont="1" applyFill="1" applyBorder="1" applyAlignment="1" applyProtection="1">
      <alignment horizontal="center" vertical="center" wrapText="1"/>
      <protection locked="0"/>
    </xf>
    <xf numFmtId="164" fontId="76" fillId="53" borderId="184" xfId="10" applyNumberFormat="1" applyFont="1" applyFill="1" applyBorder="1" applyAlignment="1" applyProtection="1">
      <alignment horizontal="center" vertical="center" wrapText="1"/>
      <protection locked="0"/>
    </xf>
    <xf numFmtId="164" fontId="76" fillId="53" borderId="166" xfId="10" applyNumberFormat="1" applyFont="1" applyFill="1" applyBorder="1" applyAlignment="1" applyProtection="1">
      <alignment horizontal="center" vertical="center" wrapText="1"/>
      <protection locked="0"/>
    </xf>
    <xf numFmtId="164" fontId="76" fillId="61" borderId="152" xfId="13" applyNumberFormat="1" applyFont="1" applyFill="1" applyBorder="1" applyAlignment="1" applyProtection="1">
      <alignment horizontal="center" vertical="center" wrapText="1"/>
      <protection locked="0"/>
    </xf>
    <xf numFmtId="164" fontId="76" fillId="61" borderId="185" xfId="13" applyNumberFormat="1" applyFont="1" applyFill="1" applyBorder="1" applyAlignment="1" applyProtection="1">
      <alignment horizontal="center" vertical="center" wrapText="1"/>
      <protection locked="0"/>
    </xf>
    <xf numFmtId="164" fontId="76" fillId="61" borderId="153" xfId="13" applyNumberFormat="1" applyFont="1" applyFill="1" applyBorder="1" applyAlignment="1" applyProtection="1">
      <alignment horizontal="center" vertical="center" wrapText="1"/>
      <protection locked="0"/>
    </xf>
    <xf numFmtId="164" fontId="76" fillId="61" borderId="186" xfId="13" applyNumberFormat="1" applyFont="1" applyFill="1" applyBorder="1" applyAlignment="1" applyProtection="1">
      <alignment horizontal="center" vertical="center" wrapText="1"/>
      <protection locked="0"/>
    </xf>
    <xf numFmtId="164" fontId="76" fillId="61" borderId="172" xfId="13" applyNumberFormat="1" applyFont="1" applyFill="1" applyBorder="1" applyAlignment="1" applyProtection="1">
      <alignment horizontal="center" vertical="center" wrapText="1"/>
      <protection locked="0"/>
    </xf>
    <xf numFmtId="164" fontId="76" fillId="61" borderId="187" xfId="13" applyNumberFormat="1" applyFont="1" applyFill="1" applyBorder="1" applyAlignment="1" applyProtection="1">
      <alignment horizontal="center" vertical="center" wrapText="1"/>
      <protection locked="0"/>
    </xf>
    <xf numFmtId="9" fontId="76" fillId="61" borderId="176" xfId="54480" applyFont="1" applyFill="1" applyBorder="1" applyAlignment="1" applyProtection="1">
      <alignment horizontal="center" vertical="center" wrapText="1"/>
      <protection locked="0"/>
    </xf>
    <xf numFmtId="9" fontId="76" fillId="61" borderId="184" xfId="54480" applyFont="1" applyFill="1" applyBorder="1" applyAlignment="1" applyProtection="1">
      <alignment horizontal="center" vertical="center" wrapText="1"/>
      <protection locked="0"/>
    </xf>
    <xf numFmtId="9" fontId="76" fillId="61" borderId="166" xfId="54480" applyFont="1" applyFill="1" applyBorder="1" applyAlignment="1" applyProtection="1">
      <alignment horizontal="center" vertical="center" wrapText="1"/>
      <protection locked="0"/>
    </xf>
    <xf numFmtId="0" fontId="85" fillId="39" borderId="110" xfId="54477" applyFont="1" applyBorder="1" applyAlignment="1" applyProtection="1">
      <alignment horizontal="center" vertical="center" wrapText="1"/>
      <protection locked="0"/>
    </xf>
    <xf numFmtId="0" fontId="85" fillId="39" borderId="82" xfId="54477" applyFont="1" applyBorder="1" applyAlignment="1" applyProtection="1">
      <alignment horizontal="center" vertical="center" wrapText="1"/>
      <protection locked="0"/>
    </xf>
    <xf numFmtId="0" fontId="86" fillId="0" borderId="36" xfId="0" applyFont="1" applyBorder="1" applyAlignment="1">
      <alignment horizontal="center" vertical="center" wrapText="1"/>
    </xf>
    <xf numFmtId="0" fontId="86" fillId="0" borderId="68" xfId="0" applyFont="1" applyBorder="1" applyAlignment="1">
      <alignment horizontal="center" vertical="center"/>
    </xf>
    <xf numFmtId="0" fontId="17" fillId="3" borderId="36" xfId="0" applyFont="1" applyFill="1" applyBorder="1" applyAlignment="1">
      <alignment horizontal="left" vertical="center" wrapText="1" indent="1"/>
    </xf>
    <xf numFmtId="0" fontId="0" fillId="0" borderId="43" xfId="0" applyBorder="1" applyAlignment="1">
      <alignment horizontal="left" vertical="center" wrapText="1" indent="1"/>
    </xf>
    <xf numFmtId="0" fontId="0" fillId="0" borderId="73" xfId="0" applyBorder="1" applyAlignment="1">
      <alignment horizontal="left" vertical="center" wrapText="1" indent="1"/>
    </xf>
    <xf numFmtId="0" fontId="17" fillId="3" borderId="133" xfId="0" applyFont="1" applyFill="1" applyBorder="1" applyAlignment="1">
      <alignment horizontal="left" vertical="center" wrapText="1" indent="1"/>
    </xf>
    <xf numFmtId="0" fontId="17" fillId="3" borderId="120" xfId="0" applyFont="1" applyFill="1" applyBorder="1" applyAlignment="1">
      <alignment horizontal="left" vertical="center" wrapText="1" indent="1"/>
    </xf>
    <xf numFmtId="0" fontId="122" fillId="0" borderId="0" xfId="0" applyFont="1"/>
    <xf numFmtId="0" fontId="122" fillId="0" borderId="0" xfId="0" applyFont="1" applyProtection="1">
      <protection locked="0"/>
    </xf>
    <xf numFmtId="0" fontId="123" fillId="0" borderId="0" xfId="54778" applyFont="1"/>
    <xf numFmtId="0" fontId="124" fillId="0" borderId="0" xfId="0" applyFont="1" applyProtection="1">
      <protection locked="0"/>
    </xf>
    <xf numFmtId="0" fontId="124" fillId="0" borderId="0" xfId="0" applyFont="1"/>
    <xf numFmtId="0" fontId="125" fillId="0" borderId="0" xfId="54778" applyFont="1"/>
    <xf numFmtId="0" fontId="125" fillId="0" borderId="0" xfId="0" applyFont="1" applyProtection="1">
      <protection locked="0"/>
    </xf>
    <xf numFmtId="0" fontId="125" fillId="0" borderId="0" xfId="0" applyFont="1"/>
    <xf numFmtId="2" fontId="125" fillId="0" borderId="0" xfId="0" applyNumberFormat="1" applyFont="1" applyProtection="1">
      <protection locked="0"/>
    </xf>
    <xf numFmtId="0" fontId="125" fillId="0" borderId="0" xfId="54778" applyFont="1" applyAlignment="1">
      <alignment horizontal="left" indent="1"/>
    </xf>
    <xf numFmtId="0" fontId="127" fillId="0" borderId="0" xfId="0" applyFont="1" applyProtection="1">
      <protection locked="0"/>
    </xf>
    <xf numFmtId="0" fontId="0" fillId="44" borderId="0" xfId="0" applyFill="1" applyProtection="1">
      <protection locked="0"/>
    </xf>
    <xf numFmtId="0" fontId="124" fillId="44" borderId="0" xfId="0" applyFont="1" applyFill="1" applyProtection="1">
      <protection locked="0"/>
    </xf>
    <xf numFmtId="0" fontId="126" fillId="44" borderId="0" xfId="0" applyFont="1" applyFill="1" applyAlignment="1" applyProtection="1">
      <alignment horizontal="center"/>
      <protection locked="0"/>
    </xf>
    <xf numFmtId="0" fontId="81" fillId="44" borderId="0" xfId="0" applyFont="1" applyFill="1" applyAlignment="1" applyProtection="1">
      <alignment horizontal="center"/>
      <protection locked="0"/>
    </xf>
    <xf numFmtId="0" fontId="128" fillId="0" borderId="0" xfId="54778" applyFont="1"/>
    <xf numFmtId="0" fontId="125" fillId="0" borderId="0" xfId="54778" applyFont="1" applyAlignment="1">
      <alignment horizontal="left" indent="4"/>
    </xf>
    <xf numFmtId="0" fontId="27" fillId="6" borderId="110" xfId="54787" applyFont="1" applyFill="1" applyBorder="1" applyAlignment="1">
      <alignment horizontal="center" vertical="center"/>
    </xf>
    <xf numFmtId="0" fontId="27" fillId="6" borderId="82" xfId="54787" applyFont="1" applyFill="1" applyBorder="1" applyAlignment="1">
      <alignment horizontal="center" vertical="center"/>
    </xf>
    <xf numFmtId="0" fontId="129" fillId="3" borderId="212" xfId="13" applyFont="1" applyFill="1" applyBorder="1" applyAlignment="1">
      <alignment horizontal="left" vertical="center" wrapText="1" indent="1"/>
    </xf>
    <xf numFmtId="0" fontId="129" fillId="3" borderId="213" xfId="13" applyFont="1" applyFill="1" applyBorder="1" applyAlignment="1">
      <alignment horizontal="left" vertical="center" wrapText="1" indent="1"/>
    </xf>
    <xf numFmtId="0" fontId="16" fillId="0" borderId="0" xfId="13" applyBorder="1"/>
    <xf numFmtId="0" fontId="16" fillId="4" borderId="116" xfId="13" applyFill="1" applyBorder="1" applyAlignment="1">
      <alignment horizontal="left" vertical="center" wrapText="1"/>
    </xf>
    <xf numFmtId="0" fontId="16" fillId="4" borderId="118" xfId="13" applyFill="1" applyBorder="1" applyAlignment="1">
      <alignment horizontal="left" vertical="center" wrapText="1"/>
    </xf>
    <xf numFmtId="0" fontId="16" fillId="4" borderId="74" xfId="13" applyFill="1" applyBorder="1" applyAlignment="1">
      <alignment horizontal="left" vertical="center" wrapText="1"/>
    </xf>
    <xf numFmtId="0" fontId="16" fillId="4" borderId="214" xfId="13" applyFill="1" applyBorder="1" applyAlignment="1">
      <alignment horizontal="left" vertical="center" wrapText="1"/>
    </xf>
    <xf numFmtId="0" fontId="16" fillId="4" borderId="62" xfId="13" applyFill="1" applyBorder="1" applyAlignment="1">
      <alignment horizontal="left" vertical="center" wrapText="1"/>
    </xf>
    <xf numFmtId="0" fontId="16" fillId="4" borderId="44" xfId="13" applyFill="1" applyBorder="1" applyAlignment="1">
      <alignment horizontal="left" vertical="center" wrapText="1"/>
    </xf>
    <xf numFmtId="0" fontId="16" fillId="4" borderId="131" xfId="13" applyFill="1" applyBorder="1" applyAlignment="1">
      <alignment horizontal="left" vertical="center" wrapText="1"/>
    </xf>
    <xf numFmtId="0" fontId="16" fillId="4" borderId="75" xfId="13" applyFill="1" applyBorder="1" applyAlignment="1">
      <alignment horizontal="left" vertical="center" wrapText="1"/>
    </xf>
    <xf numFmtId="0" fontId="16" fillId="0" borderId="215" xfId="13" applyBorder="1"/>
    <xf numFmtId="0" fontId="17" fillId="3" borderId="1" xfId="13" applyFont="1" applyFill="1" applyBorder="1" applyAlignment="1">
      <alignment horizontal="right" vertical="center" indent="1"/>
    </xf>
    <xf numFmtId="0" fontId="17" fillId="64" borderId="211" xfId="13" applyFont="1" applyFill="1" applyBorder="1" applyAlignment="1">
      <alignment vertical="center"/>
    </xf>
    <xf numFmtId="0" fontId="16" fillId="4" borderId="54" xfId="13" applyFill="1" applyBorder="1" applyAlignment="1">
      <alignment horizontal="left" vertical="center" wrapText="1"/>
    </xf>
    <xf numFmtId="0" fontId="16" fillId="4" borderId="42" xfId="13" applyFill="1" applyBorder="1" applyAlignment="1">
      <alignment horizontal="left" vertical="center" wrapText="1"/>
    </xf>
  </cellXfs>
  <cellStyles count="54792">
    <cellStyle name="20% - Accent1" xfId="55" builtinId="30" customBuiltin="1"/>
    <cellStyle name="20% - Accent1 2" xfId="777" xr:uid="{00000000-0005-0000-0000-000001000000}"/>
    <cellStyle name="20% - Accent1 2 2" xfId="54485" xr:uid="{00000000-0005-0000-0000-000002000000}"/>
    <cellStyle name="20% - Accent1 2 3" xfId="54484" xr:uid="{00000000-0005-0000-0000-000003000000}"/>
    <cellStyle name="20% - Accent1 3" xfId="637" xr:uid="{00000000-0005-0000-0000-000004000000}"/>
    <cellStyle name="20% - Accent1 3 2" xfId="54487" xr:uid="{00000000-0005-0000-0000-000005000000}"/>
    <cellStyle name="20% - Accent1 3 3" xfId="54486" xr:uid="{00000000-0005-0000-0000-000006000000}"/>
    <cellStyle name="20% - Accent1 4" xfId="54488" xr:uid="{00000000-0005-0000-0000-000007000000}"/>
    <cellStyle name="20% - Accent1 5" xfId="54483" xr:uid="{00000000-0005-0000-0000-000008000000}"/>
    <cellStyle name="20% - Accent1 6" xfId="54757" xr:uid="{00000000-0005-0000-0000-000009000000}"/>
    <cellStyle name="20% - Accent2" xfId="59" builtinId="34" customBuiltin="1"/>
    <cellStyle name="20% - Accent2 2" xfId="779" xr:uid="{00000000-0005-0000-0000-00000B000000}"/>
    <cellStyle name="20% - Accent2 2 2" xfId="54491" xr:uid="{00000000-0005-0000-0000-00000C000000}"/>
    <cellStyle name="20% - Accent2 2 3" xfId="54490" xr:uid="{00000000-0005-0000-0000-00000D000000}"/>
    <cellStyle name="20% - Accent2 3" xfId="641" xr:uid="{00000000-0005-0000-0000-00000E000000}"/>
    <cellStyle name="20% - Accent2 3 2" xfId="54493" xr:uid="{00000000-0005-0000-0000-00000F000000}"/>
    <cellStyle name="20% - Accent2 3 3" xfId="54492" xr:uid="{00000000-0005-0000-0000-000010000000}"/>
    <cellStyle name="20% - Accent2 4" xfId="54494" xr:uid="{00000000-0005-0000-0000-000011000000}"/>
    <cellStyle name="20% - Accent2 5" xfId="54489" xr:uid="{00000000-0005-0000-0000-000012000000}"/>
    <cellStyle name="20% - Accent2 6" xfId="54759" xr:uid="{00000000-0005-0000-0000-000013000000}"/>
    <cellStyle name="20% - Accent3" xfId="63" builtinId="38" customBuiltin="1"/>
    <cellStyle name="20% - Accent3 2" xfId="781" xr:uid="{00000000-0005-0000-0000-000015000000}"/>
    <cellStyle name="20% - Accent3 2 2" xfId="54497" xr:uid="{00000000-0005-0000-0000-000016000000}"/>
    <cellStyle name="20% - Accent3 2 3" xfId="54496" xr:uid="{00000000-0005-0000-0000-000017000000}"/>
    <cellStyle name="20% - Accent3 3" xfId="645" xr:uid="{00000000-0005-0000-0000-000018000000}"/>
    <cellStyle name="20% - Accent3 3 2" xfId="54499" xr:uid="{00000000-0005-0000-0000-000019000000}"/>
    <cellStyle name="20% - Accent3 3 3" xfId="54498" xr:uid="{00000000-0005-0000-0000-00001A000000}"/>
    <cellStyle name="20% - Accent3 4" xfId="54500" xr:uid="{00000000-0005-0000-0000-00001B000000}"/>
    <cellStyle name="20% - Accent3 5" xfId="54495" xr:uid="{00000000-0005-0000-0000-00001C000000}"/>
    <cellStyle name="20% - Accent3 6" xfId="54761" xr:uid="{00000000-0005-0000-0000-00001D000000}"/>
    <cellStyle name="20% - Accent4" xfId="67" builtinId="42" customBuiltin="1"/>
    <cellStyle name="20% - Accent4 2" xfId="783" xr:uid="{00000000-0005-0000-0000-00001F000000}"/>
    <cellStyle name="20% - Accent4 2 2" xfId="54503" xr:uid="{00000000-0005-0000-0000-000020000000}"/>
    <cellStyle name="20% - Accent4 2 3" xfId="54502" xr:uid="{00000000-0005-0000-0000-000021000000}"/>
    <cellStyle name="20% - Accent4 3" xfId="649" xr:uid="{00000000-0005-0000-0000-000022000000}"/>
    <cellStyle name="20% - Accent4 3 2" xfId="54505" xr:uid="{00000000-0005-0000-0000-000023000000}"/>
    <cellStyle name="20% - Accent4 3 3" xfId="54504" xr:uid="{00000000-0005-0000-0000-000024000000}"/>
    <cellStyle name="20% - Accent4 4" xfId="54506" xr:uid="{00000000-0005-0000-0000-000025000000}"/>
    <cellStyle name="20% - Accent4 5" xfId="54501" xr:uid="{00000000-0005-0000-0000-000026000000}"/>
    <cellStyle name="20% - Accent4 6" xfId="54763" xr:uid="{00000000-0005-0000-0000-000027000000}"/>
    <cellStyle name="20% - Accent5" xfId="71" builtinId="46" customBuiltin="1"/>
    <cellStyle name="20% - Accent5 2" xfId="785" xr:uid="{00000000-0005-0000-0000-000029000000}"/>
    <cellStyle name="20% - Accent5 2 2" xfId="54509" xr:uid="{00000000-0005-0000-0000-00002A000000}"/>
    <cellStyle name="20% - Accent5 2 3" xfId="54508" xr:uid="{00000000-0005-0000-0000-00002B000000}"/>
    <cellStyle name="20% - Accent5 3" xfId="653" xr:uid="{00000000-0005-0000-0000-00002C000000}"/>
    <cellStyle name="20% - Accent5 3 2" xfId="54511" xr:uid="{00000000-0005-0000-0000-00002D000000}"/>
    <cellStyle name="20% - Accent5 3 3" xfId="54510" xr:uid="{00000000-0005-0000-0000-00002E000000}"/>
    <cellStyle name="20% - Accent5 4" xfId="54512" xr:uid="{00000000-0005-0000-0000-00002F000000}"/>
    <cellStyle name="20% - Accent5 5" xfId="54507" xr:uid="{00000000-0005-0000-0000-000030000000}"/>
    <cellStyle name="20% - Accent5 6" xfId="54765" xr:uid="{00000000-0005-0000-0000-000031000000}"/>
    <cellStyle name="20% - Accent6" xfId="75" builtinId="50" customBuiltin="1"/>
    <cellStyle name="20% - Accent6 2" xfId="787" xr:uid="{00000000-0005-0000-0000-000033000000}"/>
    <cellStyle name="20% - Accent6 2 2" xfId="54515" xr:uid="{00000000-0005-0000-0000-000034000000}"/>
    <cellStyle name="20% - Accent6 2 3" xfId="54514" xr:uid="{00000000-0005-0000-0000-000035000000}"/>
    <cellStyle name="20% - Accent6 3" xfId="657" xr:uid="{00000000-0005-0000-0000-000036000000}"/>
    <cellStyle name="20% - Accent6 3 2" xfId="54517" xr:uid="{00000000-0005-0000-0000-000037000000}"/>
    <cellStyle name="20% - Accent6 3 3" xfId="54516" xr:uid="{00000000-0005-0000-0000-000038000000}"/>
    <cellStyle name="20% - Accent6 4" xfId="54518" xr:uid="{00000000-0005-0000-0000-000039000000}"/>
    <cellStyle name="20% - Accent6 5" xfId="54513" xr:uid="{00000000-0005-0000-0000-00003A000000}"/>
    <cellStyle name="20% - Accent6 6" xfId="54767" xr:uid="{00000000-0005-0000-0000-00003B000000}"/>
    <cellStyle name="40% - Accent1" xfId="56" builtinId="31" customBuiltin="1"/>
    <cellStyle name="40% - Accent1 2" xfId="778" xr:uid="{00000000-0005-0000-0000-00003D000000}"/>
    <cellStyle name="40% - Accent1 2 2" xfId="54521" xr:uid="{00000000-0005-0000-0000-00003E000000}"/>
    <cellStyle name="40% - Accent1 2 3" xfId="54520" xr:uid="{00000000-0005-0000-0000-00003F000000}"/>
    <cellStyle name="40% - Accent1 3" xfId="638" xr:uid="{00000000-0005-0000-0000-000040000000}"/>
    <cellStyle name="40% - Accent1 3 2" xfId="54523" xr:uid="{00000000-0005-0000-0000-000041000000}"/>
    <cellStyle name="40% - Accent1 3 3" xfId="54522" xr:uid="{00000000-0005-0000-0000-000042000000}"/>
    <cellStyle name="40% - Accent1 4" xfId="54524" xr:uid="{00000000-0005-0000-0000-000043000000}"/>
    <cellStyle name="40% - Accent1 5" xfId="54519" xr:uid="{00000000-0005-0000-0000-000044000000}"/>
    <cellStyle name="40% - Accent1 6" xfId="54758" xr:uid="{00000000-0005-0000-0000-000045000000}"/>
    <cellStyle name="40% - Accent2" xfId="60" builtinId="35" customBuiltin="1"/>
    <cellStyle name="40% - Accent2 2" xfId="780" xr:uid="{00000000-0005-0000-0000-000047000000}"/>
    <cellStyle name="40% - Accent2 2 2" xfId="54527" xr:uid="{00000000-0005-0000-0000-000048000000}"/>
    <cellStyle name="40% - Accent2 2 3" xfId="54526" xr:uid="{00000000-0005-0000-0000-000049000000}"/>
    <cellStyle name="40% - Accent2 3" xfId="642" xr:uid="{00000000-0005-0000-0000-00004A000000}"/>
    <cellStyle name="40% - Accent2 3 2" xfId="54529" xr:uid="{00000000-0005-0000-0000-00004B000000}"/>
    <cellStyle name="40% - Accent2 3 3" xfId="54528" xr:uid="{00000000-0005-0000-0000-00004C000000}"/>
    <cellStyle name="40% - Accent2 4" xfId="54530" xr:uid="{00000000-0005-0000-0000-00004D000000}"/>
    <cellStyle name="40% - Accent2 5" xfId="54525" xr:uid="{00000000-0005-0000-0000-00004E000000}"/>
    <cellStyle name="40% - Accent2 6" xfId="54760" xr:uid="{00000000-0005-0000-0000-00004F000000}"/>
    <cellStyle name="40% - Accent3" xfId="64" builtinId="39" customBuiltin="1"/>
    <cellStyle name="40% - Accent3 2" xfId="782" xr:uid="{00000000-0005-0000-0000-000051000000}"/>
    <cellStyle name="40% - Accent3 2 2" xfId="54533" xr:uid="{00000000-0005-0000-0000-000052000000}"/>
    <cellStyle name="40% - Accent3 2 3" xfId="54532" xr:uid="{00000000-0005-0000-0000-000053000000}"/>
    <cellStyle name="40% - Accent3 3" xfId="646" xr:uid="{00000000-0005-0000-0000-000054000000}"/>
    <cellStyle name="40% - Accent3 3 2" xfId="54535" xr:uid="{00000000-0005-0000-0000-000055000000}"/>
    <cellStyle name="40% - Accent3 3 3" xfId="54534" xr:uid="{00000000-0005-0000-0000-000056000000}"/>
    <cellStyle name="40% - Accent3 4" xfId="54536" xr:uid="{00000000-0005-0000-0000-000057000000}"/>
    <cellStyle name="40% - Accent3 5" xfId="54531" xr:uid="{00000000-0005-0000-0000-000058000000}"/>
    <cellStyle name="40% - Accent3 6" xfId="54762" xr:uid="{00000000-0005-0000-0000-000059000000}"/>
    <cellStyle name="40% - Accent4" xfId="68" builtinId="43" customBuiltin="1"/>
    <cellStyle name="40% - Accent4 2" xfId="784" xr:uid="{00000000-0005-0000-0000-00005B000000}"/>
    <cellStyle name="40% - Accent4 2 2" xfId="54539" xr:uid="{00000000-0005-0000-0000-00005C000000}"/>
    <cellStyle name="40% - Accent4 2 3" xfId="54538" xr:uid="{00000000-0005-0000-0000-00005D000000}"/>
    <cellStyle name="40% - Accent4 3" xfId="650" xr:uid="{00000000-0005-0000-0000-00005E000000}"/>
    <cellStyle name="40% - Accent4 3 2" xfId="54541" xr:uid="{00000000-0005-0000-0000-00005F000000}"/>
    <cellStyle name="40% - Accent4 3 3" xfId="54540" xr:uid="{00000000-0005-0000-0000-000060000000}"/>
    <cellStyle name="40% - Accent4 4" xfId="54542" xr:uid="{00000000-0005-0000-0000-000061000000}"/>
    <cellStyle name="40% - Accent4 5" xfId="54537" xr:uid="{00000000-0005-0000-0000-000062000000}"/>
    <cellStyle name="40% - Accent4 6" xfId="54764" xr:uid="{00000000-0005-0000-0000-000063000000}"/>
    <cellStyle name="40% - Accent5" xfId="72" builtinId="47" customBuiltin="1"/>
    <cellStyle name="40% - Accent5 2" xfId="786" xr:uid="{00000000-0005-0000-0000-000065000000}"/>
    <cellStyle name="40% - Accent5 2 2" xfId="54545" xr:uid="{00000000-0005-0000-0000-000066000000}"/>
    <cellStyle name="40% - Accent5 2 3" xfId="54544" xr:uid="{00000000-0005-0000-0000-000067000000}"/>
    <cellStyle name="40% - Accent5 3" xfId="654" xr:uid="{00000000-0005-0000-0000-000068000000}"/>
    <cellStyle name="40% - Accent5 3 2" xfId="54547" xr:uid="{00000000-0005-0000-0000-000069000000}"/>
    <cellStyle name="40% - Accent5 3 3" xfId="54546" xr:uid="{00000000-0005-0000-0000-00006A000000}"/>
    <cellStyle name="40% - Accent5 4" xfId="54548" xr:uid="{00000000-0005-0000-0000-00006B000000}"/>
    <cellStyle name="40% - Accent5 5" xfId="54543" xr:uid="{00000000-0005-0000-0000-00006C000000}"/>
    <cellStyle name="40% - Accent5 6" xfId="54766" xr:uid="{00000000-0005-0000-0000-00006D000000}"/>
    <cellStyle name="40% - Accent6" xfId="76" builtinId="51" customBuiltin="1"/>
    <cellStyle name="40% - Accent6 2" xfId="788" xr:uid="{00000000-0005-0000-0000-00006F000000}"/>
    <cellStyle name="40% - Accent6 2 2" xfId="54551" xr:uid="{00000000-0005-0000-0000-000070000000}"/>
    <cellStyle name="40% - Accent6 2 3" xfId="54550" xr:uid="{00000000-0005-0000-0000-000071000000}"/>
    <cellStyle name="40% - Accent6 3" xfId="658" xr:uid="{00000000-0005-0000-0000-000072000000}"/>
    <cellStyle name="40% - Accent6 3 2" xfId="54553" xr:uid="{00000000-0005-0000-0000-000073000000}"/>
    <cellStyle name="40% - Accent6 3 3" xfId="54552" xr:uid="{00000000-0005-0000-0000-000074000000}"/>
    <cellStyle name="40% - Accent6 4" xfId="54554" xr:uid="{00000000-0005-0000-0000-000075000000}"/>
    <cellStyle name="40% - Accent6 5" xfId="54549" xr:uid="{00000000-0005-0000-0000-000076000000}"/>
    <cellStyle name="40% - Accent6 6" xfId="54768" xr:uid="{00000000-0005-0000-0000-000077000000}"/>
    <cellStyle name="60% - Accent1" xfId="57" builtinId="32" customBuiltin="1"/>
    <cellStyle name="60% - Accent1 2" xfId="54555" xr:uid="{00000000-0005-0000-0000-000079000000}"/>
    <cellStyle name="60% - Accent2" xfId="61" builtinId="36" customBuiltin="1"/>
    <cellStyle name="60% - Accent3" xfId="65" builtinId="40" customBuiltin="1"/>
    <cellStyle name="60% - Accent3 2" xfId="54556" xr:uid="{00000000-0005-0000-0000-00007C000000}"/>
    <cellStyle name="60% - Accent4" xfId="69" builtinId="44" customBuiltin="1"/>
    <cellStyle name="60% - Accent4 2" xfId="54557" xr:uid="{00000000-0005-0000-0000-00007E000000}"/>
    <cellStyle name="60% - Accent5" xfId="73" builtinId="48" customBuiltin="1"/>
    <cellStyle name="60% - Accent6" xfId="77" builtinId="52" customBuiltin="1"/>
    <cellStyle name="60% - Accent6 2" xfId="54558" xr:uid="{00000000-0005-0000-0000-000081000000}"/>
    <cellStyle name="Accent1" xfId="54" builtinId="29" customBuiltin="1"/>
    <cellStyle name="Accent1 2" xfId="54559" xr:uid="{00000000-0005-0000-0000-000083000000}"/>
    <cellStyle name="Accent2" xfId="58" builtinId="33" customBuiltin="1"/>
    <cellStyle name="Accent2 2" xfId="54560" xr:uid="{00000000-0005-0000-0000-000085000000}"/>
    <cellStyle name="Accent3" xfId="62" builtinId="37" customBuiltin="1"/>
    <cellStyle name="Accent3 2" xfId="54561" xr:uid="{00000000-0005-0000-0000-000087000000}"/>
    <cellStyle name="Accent4" xfId="66" builtinId="41" customBuiltin="1"/>
    <cellStyle name="Accent4 2" xfId="54562" xr:uid="{00000000-0005-0000-0000-000089000000}"/>
    <cellStyle name="Accent5" xfId="70" builtinId="45" customBuiltin="1"/>
    <cellStyle name="Accent6" xfId="74" builtinId="49" customBuiltin="1"/>
    <cellStyle name="Bad" xfId="44" builtinId="27" customBuiltin="1"/>
    <cellStyle name="Bad 2" xfId="54744" xr:uid="{00000000-0005-0000-0000-00008D000000}"/>
    <cellStyle name="Bad 3" xfId="54563" xr:uid="{00000000-0005-0000-0000-00008E000000}"/>
    <cellStyle name="Calculation" xfId="48" builtinId="22" customBuiltin="1"/>
    <cellStyle name="Calculation 2" xfId="54477" xr:uid="{00000000-0005-0000-0000-000090000000}"/>
    <cellStyle name="Check Cell" xfId="50" builtinId="23" customBuiltin="1"/>
    <cellStyle name="Comma 2" xfId="1" xr:uid="{00000000-0005-0000-0000-000093000000}"/>
    <cellStyle name="Comma 2 2" xfId="2" xr:uid="{00000000-0005-0000-0000-000094000000}"/>
    <cellStyle name="Comma 2 2 2" xfId="54564" xr:uid="{00000000-0005-0000-0000-000095000000}"/>
    <cellStyle name="Comma 2 3" xfId="3" xr:uid="{00000000-0005-0000-0000-000096000000}"/>
    <cellStyle name="Comma 3" xfId="4" xr:uid="{00000000-0005-0000-0000-000097000000}"/>
    <cellStyle name="Comma 3 2" xfId="54565" xr:uid="{00000000-0005-0000-0000-000098000000}"/>
    <cellStyle name="Comma 3 3" xfId="54566" xr:uid="{00000000-0005-0000-0000-000099000000}"/>
    <cellStyle name="Comma 3 4" xfId="54567" xr:uid="{00000000-0005-0000-0000-00009A000000}"/>
    <cellStyle name="Comma 3 5" xfId="54568" xr:uid="{00000000-0005-0000-0000-00009B000000}"/>
    <cellStyle name="Comma 4" xfId="5" xr:uid="{00000000-0005-0000-0000-00009C000000}"/>
    <cellStyle name="Comma 4 2" xfId="6" xr:uid="{00000000-0005-0000-0000-00009D000000}"/>
    <cellStyle name="Comma 4 2 2" xfId="79" xr:uid="{00000000-0005-0000-0000-00009E000000}"/>
    <cellStyle name="Comma 4 2 2 2" xfId="761" xr:uid="{00000000-0005-0000-0000-00009F000000}"/>
    <cellStyle name="Comma 4 2 2 2 2" xfId="54573" xr:uid="{00000000-0005-0000-0000-0000A0000000}"/>
    <cellStyle name="Comma 4 2 2 2 3" xfId="54572" xr:uid="{00000000-0005-0000-0000-0000A1000000}"/>
    <cellStyle name="Comma 4 2 2 3" xfId="54574" xr:uid="{00000000-0005-0000-0000-0000A2000000}"/>
    <cellStyle name="Comma 4 2 2 4" xfId="54571" xr:uid="{00000000-0005-0000-0000-0000A3000000}"/>
    <cellStyle name="Comma 4 2 3" xfId="104" xr:uid="{00000000-0005-0000-0000-0000A4000000}"/>
    <cellStyle name="Comma 4 2 3 2" xfId="772" xr:uid="{00000000-0005-0000-0000-0000A5000000}"/>
    <cellStyle name="Comma 4 2 3 2 2" xfId="54576" xr:uid="{00000000-0005-0000-0000-0000A6000000}"/>
    <cellStyle name="Comma 4 2 3 3" xfId="54577" xr:uid="{00000000-0005-0000-0000-0000A7000000}"/>
    <cellStyle name="Comma 4 2 3 4" xfId="54575" xr:uid="{00000000-0005-0000-0000-0000A8000000}"/>
    <cellStyle name="Comma 4 2 4" xfId="120" xr:uid="{00000000-0005-0000-0000-0000A9000000}"/>
    <cellStyle name="Comma 4 2 4 2" xfId="800" xr:uid="{00000000-0005-0000-0000-0000AA000000}"/>
    <cellStyle name="Comma 4 2 4 2 2" xfId="54579" xr:uid="{00000000-0005-0000-0000-0000AB000000}"/>
    <cellStyle name="Comma 4 2 4 3" xfId="54580" xr:uid="{00000000-0005-0000-0000-0000AC000000}"/>
    <cellStyle name="Comma 4 2 4 4" xfId="54578" xr:uid="{00000000-0005-0000-0000-0000AD000000}"/>
    <cellStyle name="Comma 4 2 5" xfId="750" xr:uid="{00000000-0005-0000-0000-0000AE000000}"/>
    <cellStyle name="Comma 4 2 5 2" xfId="54581" xr:uid="{00000000-0005-0000-0000-0000AF000000}"/>
    <cellStyle name="Comma 4 2 6" xfId="671" xr:uid="{00000000-0005-0000-0000-0000B0000000}"/>
    <cellStyle name="Comma 4 2 6 2" xfId="54582" xr:uid="{00000000-0005-0000-0000-0000B1000000}"/>
    <cellStyle name="Comma 4 2 7" xfId="54583" xr:uid="{00000000-0005-0000-0000-0000B2000000}"/>
    <cellStyle name="Comma 4 2 8" xfId="54570" xr:uid="{00000000-0005-0000-0000-0000B3000000}"/>
    <cellStyle name="Comma 4 3" xfId="78" xr:uid="{00000000-0005-0000-0000-0000B4000000}"/>
    <cellStyle name="Comma 4 3 2" xfId="755" xr:uid="{00000000-0005-0000-0000-0000B5000000}"/>
    <cellStyle name="Comma 4 3 2 2" xfId="54586" xr:uid="{00000000-0005-0000-0000-0000B6000000}"/>
    <cellStyle name="Comma 4 3 2 3" xfId="54585" xr:uid="{00000000-0005-0000-0000-0000B7000000}"/>
    <cellStyle name="Comma 4 3 3" xfId="54587" xr:uid="{00000000-0005-0000-0000-0000B8000000}"/>
    <cellStyle name="Comma 4 3 4" xfId="54584" xr:uid="{00000000-0005-0000-0000-0000B9000000}"/>
    <cellStyle name="Comma 4 4" xfId="100" xr:uid="{00000000-0005-0000-0000-0000BA000000}"/>
    <cellStyle name="Comma 4 4 2" xfId="766" xr:uid="{00000000-0005-0000-0000-0000BB000000}"/>
    <cellStyle name="Comma 4 4 2 2" xfId="54589" xr:uid="{00000000-0005-0000-0000-0000BC000000}"/>
    <cellStyle name="Comma 4 4 3" xfId="54590" xr:uid="{00000000-0005-0000-0000-0000BD000000}"/>
    <cellStyle name="Comma 4 4 4" xfId="54588" xr:uid="{00000000-0005-0000-0000-0000BE000000}"/>
    <cellStyle name="Comma 4 5" xfId="110" xr:uid="{00000000-0005-0000-0000-0000BF000000}"/>
    <cellStyle name="Comma 4 5 2" xfId="790" xr:uid="{00000000-0005-0000-0000-0000C0000000}"/>
    <cellStyle name="Comma 4 5 2 2" xfId="54592" xr:uid="{00000000-0005-0000-0000-0000C1000000}"/>
    <cellStyle name="Comma 4 5 3" xfId="54593" xr:uid="{00000000-0005-0000-0000-0000C2000000}"/>
    <cellStyle name="Comma 4 5 4" xfId="54591" xr:uid="{00000000-0005-0000-0000-0000C3000000}"/>
    <cellStyle name="Comma 4 6" xfId="744" xr:uid="{00000000-0005-0000-0000-0000C4000000}"/>
    <cellStyle name="Comma 4 6 2" xfId="54594" xr:uid="{00000000-0005-0000-0000-0000C5000000}"/>
    <cellStyle name="Comma 4 7" xfId="609" xr:uid="{00000000-0005-0000-0000-0000C6000000}"/>
    <cellStyle name="Comma 4 7 2" xfId="54595" xr:uid="{00000000-0005-0000-0000-0000C7000000}"/>
    <cellStyle name="Comma 4 8" xfId="54596" xr:uid="{00000000-0005-0000-0000-0000C8000000}"/>
    <cellStyle name="Comma 4 9" xfId="54569" xr:uid="{00000000-0005-0000-0000-0000C9000000}"/>
    <cellStyle name="Comma 5" xfId="54471" xr:uid="{00000000-0005-0000-0000-0000CA000000}"/>
    <cellStyle name="Comma 5 2 2" xfId="54469" xr:uid="{00000000-0005-0000-0000-0000CB000000}"/>
    <cellStyle name="Comma 5 2 3" xfId="54468" xr:uid="{00000000-0005-0000-0000-0000CC000000}"/>
    <cellStyle name="Comma 6" xfId="54769" xr:uid="{00000000-0005-0000-0000-0000CD000000}"/>
    <cellStyle name="Comma 7" xfId="54775" xr:uid="{00000000-0005-0000-0000-0000CE000000}"/>
    <cellStyle name="Currency" xfId="54770" builtinId="4"/>
    <cellStyle name="Currency 2" xfId="7" xr:uid="{00000000-0005-0000-0000-0000D0000000}"/>
    <cellStyle name="Currency 2 2" xfId="54597" xr:uid="{00000000-0005-0000-0000-0000D1000000}"/>
    <cellStyle name="Currency 2 2 2" xfId="54788" xr:uid="{477301B5-E42A-4072-ADA7-C57E31494CDF}"/>
    <cellStyle name="Currency 3" xfId="8" xr:uid="{00000000-0005-0000-0000-0000D2000000}"/>
    <cellStyle name="Currency 3 10" xfId="54598" xr:uid="{00000000-0005-0000-0000-0000D3000000}"/>
    <cellStyle name="Currency 3 2" xfId="9" xr:uid="{00000000-0005-0000-0000-0000D4000000}"/>
    <cellStyle name="Currency 3 2 2" xfId="81" xr:uid="{00000000-0005-0000-0000-0000D5000000}"/>
    <cellStyle name="Currency 3 2 2 2" xfId="762" xr:uid="{00000000-0005-0000-0000-0000D6000000}"/>
    <cellStyle name="Currency 3 2 2 2 2" xfId="54602" xr:uid="{00000000-0005-0000-0000-0000D7000000}"/>
    <cellStyle name="Currency 3 2 2 2 3" xfId="54601" xr:uid="{00000000-0005-0000-0000-0000D8000000}"/>
    <cellStyle name="Currency 3 2 2 3" xfId="54603" xr:uid="{00000000-0005-0000-0000-0000D9000000}"/>
    <cellStyle name="Currency 3 2 2 4" xfId="54600" xr:uid="{00000000-0005-0000-0000-0000DA000000}"/>
    <cellStyle name="Currency 3 2 3" xfId="105" xr:uid="{00000000-0005-0000-0000-0000DB000000}"/>
    <cellStyle name="Currency 3 2 3 2" xfId="773" xr:uid="{00000000-0005-0000-0000-0000DC000000}"/>
    <cellStyle name="Currency 3 2 3 2 2" xfId="54605" xr:uid="{00000000-0005-0000-0000-0000DD000000}"/>
    <cellStyle name="Currency 3 2 3 3" xfId="54606" xr:uid="{00000000-0005-0000-0000-0000DE000000}"/>
    <cellStyle name="Currency 3 2 3 4" xfId="54604" xr:uid="{00000000-0005-0000-0000-0000DF000000}"/>
    <cellStyle name="Currency 3 2 4" xfId="118" xr:uid="{00000000-0005-0000-0000-0000E0000000}"/>
    <cellStyle name="Currency 3 2 4 2" xfId="798" xr:uid="{00000000-0005-0000-0000-0000E1000000}"/>
    <cellStyle name="Currency 3 2 4 2 2" xfId="54608" xr:uid="{00000000-0005-0000-0000-0000E2000000}"/>
    <cellStyle name="Currency 3 2 4 3" xfId="54609" xr:uid="{00000000-0005-0000-0000-0000E3000000}"/>
    <cellStyle name="Currency 3 2 4 4" xfId="54607" xr:uid="{00000000-0005-0000-0000-0000E4000000}"/>
    <cellStyle name="Currency 3 2 5" xfId="751" xr:uid="{00000000-0005-0000-0000-0000E5000000}"/>
    <cellStyle name="Currency 3 2 5 2" xfId="54610" xr:uid="{00000000-0005-0000-0000-0000E6000000}"/>
    <cellStyle name="Currency 3 2 6" xfId="668" xr:uid="{00000000-0005-0000-0000-0000E7000000}"/>
    <cellStyle name="Currency 3 2 6 2" xfId="54611" xr:uid="{00000000-0005-0000-0000-0000E8000000}"/>
    <cellStyle name="Currency 3 2 7" xfId="54612" xr:uid="{00000000-0005-0000-0000-0000E9000000}"/>
    <cellStyle name="Currency 3 2 8" xfId="54599" xr:uid="{00000000-0005-0000-0000-0000EA000000}"/>
    <cellStyle name="Currency 3 3" xfId="94" xr:uid="{00000000-0005-0000-0000-0000EB000000}"/>
    <cellStyle name="Currency 3 3 2" xfId="756" xr:uid="{00000000-0005-0000-0000-0000EC000000}"/>
    <cellStyle name="Currency 3 3 2 2" xfId="54615" xr:uid="{00000000-0005-0000-0000-0000ED000000}"/>
    <cellStyle name="Currency 3 3 2 3" xfId="54614" xr:uid="{00000000-0005-0000-0000-0000EE000000}"/>
    <cellStyle name="Currency 3 3 3" xfId="54616" xr:uid="{00000000-0005-0000-0000-0000EF000000}"/>
    <cellStyle name="Currency 3 3 4" xfId="54613" xr:uid="{00000000-0005-0000-0000-0000F0000000}"/>
    <cellStyle name="Currency 3 4" xfId="80" xr:uid="{00000000-0005-0000-0000-0000F1000000}"/>
    <cellStyle name="Currency 3 4 2" xfId="767" xr:uid="{00000000-0005-0000-0000-0000F2000000}"/>
    <cellStyle name="Currency 3 4 2 2" xfId="54618" xr:uid="{00000000-0005-0000-0000-0000F3000000}"/>
    <cellStyle name="Currency 3 4 3" xfId="54619" xr:uid="{00000000-0005-0000-0000-0000F4000000}"/>
    <cellStyle name="Currency 3 4 4" xfId="54617" xr:uid="{00000000-0005-0000-0000-0000F5000000}"/>
    <cellStyle name="Currency 3 5" xfId="111" xr:uid="{00000000-0005-0000-0000-0000F6000000}"/>
    <cellStyle name="Currency 3 5 2" xfId="791" xr:uid="{00000000-0005-0000-0000-0000F7000000}"/>
    <cellStyle name="Currency 3 5 2 2" xfId="54621" xr:uid="{00000000-0005-0000-0000-0000F8000000}"/>
    <cellStyle name="Currency 3 5 3" xfId="54622" xr:uid="{00000000-0005-0000-0000-0000F9000000}"/>
    <cellStyle name="Currency 3 5 4" xfId="54620" xr:uid="{00000000-0005-0000-0000-0000FA000000}"/>
    <cellStyle name="Currency 3 6" xfId="745" xr:uid="{00000000-0005-0000-0000-0000FB000000}"/>
    <cellStyle name="Currency 3 6 2" xfId="54623" xr:uid="{00000000-0005-0000-0000-0000FC000000}"/>
    <cellStyle name="Currency 3 7" xfId="611" xr:uid="{00000000-0005-0000-0000-0000FD000000}"/>
    <cellStyle name="Currency 3 7 2" xfId="54624" xr:uid="{00000000-0005-0000-0000-0000FE000000}"/>
    <cellStyle name="Currency 3 8" xfId="54625" xr:uid="{00000000-0005-0000-0000-0000FF000000}"/>
    <cellStyle name="Currency 3 9" xfId="54748" xr:uid="{00000000-0005-0000-0000-000000010000}"/>
    <cellStyle name="Currency 4" xfId="10" xr:uid="{00000000-0005-0000-0000-000001010000}"/>
    <cellStyle name="Currency 5" xfId="114" xr:uid="{00000000-0005-0000-0000-000002010000}"/>
    <cellStyle name="Currency 5 2" xfId="794" xr:uid="{00000000-0005-0000-0000-000003010000}"/>
    <cellStyle name="Currency 6" xfId="54474" xr:uid="{00000000-0005-0000-0000-000004010000}"/>
    <cellStyle name="Currency 6 2" xfId="54626" xr:uid="{00000000-0005-0000-0000-000005010000}"/>
    <cellStyle name="Currency 7" xfId="54747" xr:uid="{00000000-0005-0000-0000-000006010000}"/>
    <cellStyle name="Currency 8" xfId="54753" xr:uid="{00000000-0005-0000-0000-000007010000}"/>
    <cellStyle name="Explanatory Text" xfId="52" builtinId="53" customBuiltin="1"/>
    <cellStyle name="Followed Hyperlink" xfId="109"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89"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947"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95"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473"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616"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2481" builtinId="9" hidden="1"/>
    <cellStyle name="Followed Hyperlink" xfId="2491" builtinId="9" hidden="1"/>
    <cellStyle name="Followed Hyperlink" xfId="1924" builtinId="9" hidden="1"/>
    <cellStyle name="Followed Hyperlink" xfId="1887" builtinId="9" hidden="1"/>
    <cellStyle name="Followed Hyperlink" xfId="2454" builtinId="9" hidden="1"/>
    <cellStyle name="Followed Hyperlink" xfId="2496" builtinId="9" hidden="1"/>
    <cellStyle name="Followed Hyperlink" xfId="3615" builtinId="9" hidden="1"/>
    <cellStyle name="Followed Hyperlink" xfId="2480" builtinId="9" hidden="1"/>
    <cellStyle name="Followed Hyperlink" xfId="3613" builtinId="9" hidden="1"/>
    <cellStyle name="Followed Hyperlink" xfId="2465" builtinId="9" hidden="1"/>
    <cellStyle name="Followed Hyperlink" xfId="3611" builtinId="9" hidden="1"/>
    <cellStyle name="Followed Hyperlink" xfId="1889" builtinId="9" hidden="1"/>
    <cellStyle name="Followed Hyperlink" xfId="3609" builtinId="9" hidden="1"/>
    <cellStyle name="Followed Hyperlink" xfId="1886" builtinId="9" hidden="1"/>
    <cellStyle name="Followed Hyperlink" xfId="3607" builtinId="9" hidden="1"/>
    <cellStyle name="Followed Hyperlink" xfId="2510" builtinId="9" hidden="1"/>
    <cellStyle name="Followed Hyperlink" xfId="3605" builtinId="9" hidden="1"/>
    <cellStyle name="Followed Hyperlink" xfId="1928" builtinId="9" hidden="1"/>
    <cellStyle name="Followed Hyperlink" xfId="3614" builtinId="9" hidden="1"/>
    <cellStyle name="Followed Hyperlink" xfId="2484" builtinId="9" hidden="1"/>
    <cellStyle name="Followed Hyperlink" xfId="3612" builtinId="9" hidden="1"/>
    <cellStyle name="Followed Hyperlink" xfId="2469" builtinId="9" hidden="1"/>
    <cellStyle name="Followed Hyperlink" xfId="3610" builtinId="9" hidden="1"/>
    <cellStyle name="Followed Hyperlink" xfId="1964" builtinId="9" hidden="1"/>
    <cellStyle name="Followed Hyperlink" xfId="3608" builtinId="9" hidden="1"/>
    <cellStyle name="Followed Hyperlink" xfId="1890" builtinId="9" hidden="1"/>
    <cellStyle name="Followed Hyperlink" xfId="3606" builtinId="9" hidden="1"/>
    <cellStyle name="Followed Hyperlink" xfId="1921" builtinId="9" hidden="1"/>
    <cellStyle name="Followed Hyperlink" xfId="3604" builtinId="9" hidden="1"/>
    <cellStyle name="Followed Hyperlink" xfId="1894"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92"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2479" builtinId="9" hidden="1"/>
    <cellStyle name="Followed Hyperlink" xfId="1960" builtinId="9" hidden="1"/>
    <cellStyle name="Followed Hyperlink" xfId="5170" builtinId="9" hidden="1"/>
    <cellStyle name="Followed Hyperlink" xfId="2457" builtinId="9" hidden="1"/>
    <cellStyle name="Followed Hyperlink" xfId="5159" builtinId="9" hidden="1"/>
    <cellStyle name="Followed Hyperlink" xfId="2489" builtinId="9" hidden="1"/>
    <cellStyle name="Followed Hyperlink" xfId="5074" builtinId="9" hidden="1"/>
    <cellStyle name="Followed Hyperlink" xfId="5154" builtinId="9" hidden="1"/>
    <cellStyle name="Followed Hyperlink" xfId="5202" builtinId="9" hidden="1"/>
    <cellStyle name="Followed Hyperlink" xfId="2471" builtinId="9" hidden="1"/>
    <cellStyle name="Followed Hyperlink" xfId="5176" builtinId="9" hidden="1"/>
    <cellStyle name="Followed Hyperlink" xfId="1923" builtinId="9" hidden="1"/>
    <cellStyle name="Followed Hyperlink" xfId="5165" builtinId="9" hidden="1"/>
    <cellStyle name="Followed Hyperlink" xfId="1878" builtinId="9" hidden="1"/>
    <cellStyle name="Followed Hyperlink" xfId="1919" builtinId="9" hidden="1"/>
    <cellStyle name="Followed Hyperlink" xfId="3626" builtinId="9" hidden="1"/>
    <cellStyle name="Followed Hyperlink" xfId="2497" builtinId="9" hidden="1"/>
    <cellStyle name="Followed Hyperlink" xfId="2483" builtinId="9" hidden="1"/>
    <cellStyle name="Followed Hyperlink" xfId="5053" builtinId="9" hidden="1"/>
    <cellStyle name="Followed Hyperlink" xfId="5147" builtinId="9" hidden="1"/>
    <cellStyle name="Followed Hyperlink" xfId="5193" builtinId="9" hidden="1"/>
    <cellStyle name="Followed Hyperlink" xfId="2466" builtinId="9" hidden="1"/>
    <cellStyle name="Followed Hyperlink" xfId="5169" builtinId="9" hidden="1"/>
    <cellStyle name="Followed Hyperlink" xfId="1870" builtinId="9" hidden="1"/>
    <cellStyle name="Followed Hyperlink" xfId="5158" builtinId="9" hidden="1"/>
    <cellStyle name="Followed Hyperlink" xfId="3581" builtinId="9" hidden="1"/>
    <cellStyle name="Followed Hyperlink" xfId="5075" builtinId="9" hidden="1"/>
    <cellStyle name="Followed Hyperlink" xfId="5153" builtinId="9" hidden="1"/>
    <cellStyle name="Followed Hyperlink" xfId="5203" builtinId="9" hidden="1"/>
    <cellStyle name="Followed Hyperlink" xfId="1929" builtinId="9" hidden="1"/>
    <cellStyle name="Followed Hyperlink" xfId="5175" builtinId="9" hidden="1"/>
    <cellStyle name="Followed Hyperlink" xfId="2467" builtinId="9" hidden="1"/>
    <cellStyle name="Followed Hyperlink" xfId="5164" builtinId="9" hidden="1"/>
    <cellStyle name="Followed Hyperlink" xfId="2511" builtinId="9" hidden="1"/>
    <cellStyle name="Followed Hyperlink" xfId="2485" builtinId="9" hidden="1"/>
    <cellStyle name="Followed Hyperlink" xfId="2512" builtinId="9" hidden="1"/>
    <cellStyle name="Followed Hyperlink" xfId="1938" builtinId="9" hidden="1"/>
    <cellStyle name="Followed Hyperlink" xfId="3623" builtinId="9" hidden="1"/>
    <cellStyle name="Followed Hyperlink" xfId="1876" builtinId="9" hidden="1"/>
    <cellStyle name="Followed Hyperlink" xfId="1882" builtinId="9" hidden="1"/>
    <cellStyle name="Followed Hyperlink" xfId="1872" builtinId="9" hidden="1"/>
    <cellStyle name="Followed Hyperlink" xfId="2492" builtinId="9" hidden="1"/>
    <cellStyle name="Followed Hyperlink" xfId="1943" builtinId="9" hidden="1"/>
    <cellStyle name="Followed Hyperlink" xfId="1937" builtinId="9" hidden="1"/>
    <cellStyle name="Followed Hyperlink" xfId="2494" builtinId="9" hidden="1"/>
    <cellStyle name="Followed Hyperlink" xfId="2499" builtinId="9" hidden="1"/>
    <cellStyle name="Followed Hyperlink" xfId="2488" builtinId="9" hidden="1"/>
    <cellStyle name="Followed Hyperlink" xfId="2490" builtinId="9" hidden="1"/>
    <cellStyle name="Followed Hyperlink" xfId="1946" builtinId="9" hidden="1"/>
    <cellStyle name="Followed Hyperlink" xfId="2461" builtinId="9" hidden="1"/>
    <cellStyle name="Followed Hyperlink" xfId="3578" builtinId="9" hidden="1"/>
    <cellStyle name="Followed Hyperlink" xfId="3572" builtinId="9" hidden="1"/>
    <cellStyle name="Followed Hyperlink" xfId="1877" builtinId="9" hidden="1"/>
    <cellStyle name="Followed Hyperlink" xfId="3579" builtinId="9" hidden="1"/>
    <cellStyle name="Followed Hyperlink" xfId="3573" builtinId="9" hidden="1"/>
    <cellStyle name="Followed Hyperlink" xfId="2464" builtinId="9" hidden="1"/>
    <cellStyle name="Followed Hyperlink" xfId="5068" builtinId="9" hidden="1"/>
    <cellStyle name="Followed Hyperlink" xfId="5191" builtinId="9" hidden="1"/>
    <cellStyle name="Followed Hyperlink" xfId="2501" builtinId="9" hidden="1"/>
    <cellStyle name="Followed Hyperlink" xfId="5066" builtinId="9" hidden="1"/>
    <cellStyle name="Followed Hyperlink" xfId="5189" builtinId="9" hidden="1"/>
    <cellStyle name="Followed Hyperlink" xfId="2502" builtinId="9" hidden="1"/>
    <cellStyle name="Followed Hyperlink" xfId="5064" builtinId="9" hidden="1"/>
    <cellStyle name="Followed Hyperlink" xfId="5187" builtinId="9" hidden="1"/>
    <cellStyle name="Followed Hyperlink" xfId="1871" builtinId="9" hidden="1"/>
    <cellStyle name="Followed Hyperlink" xfId="5062" builtinId="9" hidden="1"/>
    <cellStyle name="Followed Hyperlink" xfId="5185" builtinId="9" hidden="1"/>
    <cellStyle name="Followed Hyperlink" xfId="2450" builtinId="9" hidden="1"/>
    <cellStyle name="Followed Hyperlink" xfId="5060" builtinId="9" hidden="1"/>
    <cellStyle name="Followed Hyperlink" xfId="5183" builtinId="9" hidden="1"/>
    <cellStyle name="Followed Hyperlink" xfId="2452" builtinId="9" hidden="1"/>
    <cellStyle name="Followed Hyperlink" xfId="5058" builtinId="9" hidden="1"/>
    <cellStyle name="Followed Hyperlink" xfId="5181" builtinId="9" hidden="1"/>
    <cellStyle name="Followed Hyperlink" xfId="2463" builtinId="9" hidden="1"/>
    <cellStyle name="Followed Hyperlink" xfId="5067" builtinId="9" hidden="1"/>
    <cellStyle name="Followed Hyperlink" xfId="5190" builtinId="9" hidden="1"/>
    <cellStyle name="Followed Hyperlink" xfId="2996" builtinId="9" hidden="1"/>
    <cellStyle name="Followed Hyperlink" xfId="5065" builtinId="9" hidden="1"/>
    <cellStyle name="Followed Hyperlink" xfId="5188" builtinId="9" hidden="1"/>
    <cellStyle name="Followed Hyperlink" xfId="1917" builtinId="9" hidden="1"/>
    <cellStyle name="Followed Hyperlink" xfId="5063" builtinId="9" hidden="1"/>
    <cellStyle name="Followed Hyperlink" xfId="5186" builtinId="9" hidden="1"/>
    <cellStyle name="Followed Hyperlink" xfId="2470" builtinId="9" hidden="1"/>
    <cellStyle name="Followed Hyperlink" xfId="5061" builtinId="9" hidden="1"/>
    <cellStyle name="Followed Hyperlink" xfId="5184" builtinId="9" hidden="1"/>
    <cellStyle name="Followed Hyperlink" xfId="1869" builtinId="9" hidden="1"/>
    <cellStyle name="Followed Hyperlink" xfId="5059" builtinId="9" hidden="1"/>
    <cellStyle name="Followed Hyperlink" xfId="5182" builtinId="9" hidden="1"/>
    <cellStyle name="Followed Hyperlink" xfId="2476" builtinId="9" hidden="1"/>
    <cellStyle name="Followed Hyperlink" xfId="5057" builtinId="9" hidden="1"/>
    <cellStyle name="Followed Hyperlink" xfId="5180" builtinId="9" hidden="1"/>
    <cellStyle name="Followed Hyperlink" xfId="246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705"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5056" builtinId="9" hidden="1"/>
    <cellStyle name="Followed Hyperlink" xfId="2458" builtinId="9" hidden="1"/>
    <cellStyle name="Followed Hyperlink" xfId="6683" builtinId="9" hidden="1"/>
    <cellStyle name="Followed Hyperlink" xfId="2493" builtinId="9" hidden="1"/>
    <cellStyle name="Followed Hyperlink" xfId="6672" builtinId="9" hidden="1"/>
    <cellStyle name="Followed Hyperlink" xfId="2506" builtinId="9" hidden="1"/>
    <cellStyle name="Followed Hyperlink" xfId="6587" builtinId="9" hidden="1"/>
    <cellStyle name="Followed Hyperlink" xfId="6667" builtinId="9" hidden="1"/>
    <cellStyle name="Followed Hyperlink" xfId="6715" builtinId="9" hidden="1"/>
    <cellStyle name="Followed Hyperlink" xfId="5196" builtinId="9" hidden="1"/>
    <cellStyle name="Followed Hyperlink" xfId="6689" builtinId="9" hidden="1"/>
    <cellStyle name="Followed Hyperlink" xfId="5070" builtinId="9" hidden="1"/>
    <cellStyle name="Followed Hyperlink" xfId="6678" builtinId="9" hidden="1"/>
    <cellStyle name="Followed Hyperlink" xfId="5054" builtinId="9" hidden="1"/>
    <cellStyle name="Followed Hyperlink" xfId="5055" builtinId="9" hidden="1"/>
    <cellStyle name="Followed Hyperlink" xfId="5073" builtinId="9" hidden="1"/>
    <cellStyle name="Followed Hyperlink" xfId="2500" builtinId="9" hidden="1"/>
    <cellStyle name="Followed Hyperlink" xfId="5168" builtinId="9" hidden="1"/>
    <cellStyle name="Followed Hyperlink" xfId="6566" builtinId="9" hidden="1"/>
    <cellStyle name="Followed Hyperlink" xfId="6660" builtinId="9" hidden="1"/>
    <cellStyle name="Followed Hyperlink" xfId="6706" builtinId="9" hidden="1"/>
    <cellStyle name="Followed Hyperlink" xfId="2455" builtinId="9" hidden="1"/>
    <cellStyle name="Followed Hyperlink" xfId="6682" builtinId="9" hidden="1"/>
    <cellStyle name="Followed Hyperlink" xfId="5172" builtinId="9" hidden="1"/>
    <cellStyle name="Followed Hyperlink" xfId="6671" builtinId="9" hidden="1"/>
    <cellStyle name="Followed Hyperlink" xfId="2508" builtinId="9" hidden="1"/>
    <cellStyle name="Followed Hyperlink" xfId="6588" builtinId="9" hidden="1"/>
    <cellStyle name="Followed Hyperlink" xfId="6666" builtinId="9" hidden="1"/>
    <cellStyle name="Followed Hyperlink" xfId="6716" builtinId="9" hidden="1"/>
    <cellStyle name="Followed Hyperlink" xfId="2475" builtinId="9" hidden="1"/>
    <cellStyle name="Followed Hyperlink" xfId="6688" builtinId="9" hidden="1"/>
    <cellStyle name="Followed Hyperlink" xfId="1926" builtinId="9" hidden="1"/>
    <cellStyle name="Followed Hyperlink" xfId="6677" builtinId="9" hidden="1"/>
    <cellStyle name="Followed Hyperlink" xfId="3619" builtinId="9" hidden="1"/>
    <cellStyle name="Followed Hyperlink" xfId="3629" builtinId="9" hidden="1"/>
    <cellStyle name="Followed Hyperlink" xfId="3624" builtinId="9" hidden="1"/>
    <cellStyle name="Followed Hyperlink" xfId="2482" builtinId="9" hidden="1"/>
    <cellStyle name="Followed Hyperlink" xfId="2997" builtinId="9" hidden="1"/>
    <cellStyle name="Followed Hyperlink" xfId="2456" builtinId="9" hidden="1"/>
    <cellStyle name="Followed Hyperlink" xfId="2504" builtinId="9" hidden="1"/>
    <cellStyle name="Followed Hyperlink" xfId="2460" builtinId="9" hidden="1"/>
    <cellStyle name="Followed Hyperlink" xfId="5163" builtinId="9" hidden="1"/>
    <cellStyle name="Followed Hyperlink" xfId="5174" builtinId="9" hidden="1"/>
    <cellStyle name="Followed Hyperlink" xfId="1932" builtinId="9" hidden="1"/>
    <cellStyle name="Followed Hyperlink" xfId="1942" builtinId="9" hidden="1"/>
    <cellStyle name="Followed Hyperlink" xfId="2478" builtinId="9" hidden="1"/>
    <cellStyle name="Followed Hyperlink" xfId="1879" builtinId="9" hidden="1"/>
    <cellStyle name="Followed Hyperlink" xfId="5177" builtinId="9" hidden="1"/>
    <cellStyle name="Followed Hyperlink" xfId="3574" builtinId="9" hidden="1"/>
    <cellStyle name="Followed Hyperlink" xfId="5149" builtinId="9" hidden="1"/>
    <cellStyle name="Followed Hyperlink" xfId="1880" builtinId="9" hidden="1"/>
    <cellStyle name="Followed Hyperlink" xfId="5052" builtinId="9" hidden="1"/>
    <cellStyle name="Followed Hyperlink" xfId="1881" builtinId="9" hidden="1"/>
    <cellStyle name="Followed Hyperlink" xfId="3577" builtinId="9" hidden="1"/>
    <cellStyle name="Followed Hyperlink" xfId="5155" builtinId="9" hidden="1"/>
    <cellStyle name="Followed Hyperlink" xfId="5171" builtinId="9" hidden="1"/>
    <cellStyle name="Followed Hyperlink" xfId="6581" builtinId="9" hidden="1"/>
    <cellStyle name="Followed Hyperlink" xfId="6704" builtinId="9" hidden="1"/>
    <cellStyle name="Followed Hyperlink" xfId="5051" builtinId="9" hidden="1"/>
    <cellStyle name="Followed Hyperlink" xfId="6579" builtinId="9" hidden="1"/>
    <cellStyle name="Followed Hyperlink" xfId="6702" builtinId="9" hidden="1"/>
    <cellStyle name="Followed Hyperlink" xfId="5689" builtinId="9" hidden="1"/>
    <cellStyle name="Followed Hyperlink" xfId="6577" builtinId="9" hidden="1"/>
    <cellStyle name="Followed Hyperlink" xfId="6700" builtinId="9" hidden="1"/>
    <cellStyle name="Followed Hyperlink" xfId="2486" builtinId="9" hidden="1"/>
    <cellStyle name="Followed Hyperlink" xfId="6575" builtinId="9" hidden="1"/>
    <cellStyle name="Followed Hyperlink" xfId="6698" builtinId="9" hidden="1"/>
    <cellStyle name="Followed Hyperlink" xfId="5166" builtinId="9" hidden="1"/>
    <cellStyle name="Followed Hyperlink" xfId="6573" builtinId="9" hidden="1"/>
    <cellStyle name="Followed Hyperlink" xfId="6696" builtinId="9" hidden="1"/>
    <cellStyle name="Followed Hyperlink" xfId="2507" builtinId="9" hidden="1"/>
    <cellStyle name="Followed Hyperlink" xfId="6571" builtinId="9" hidden="1"/>
    <cellStyle name="Followed Hyperlink" xfId="6694" builtinId="9" hidden="1"/>
    <cellStyle name="Followed Hyperlink" xfId="1916" builtinId="9" hidden="1"/>
    <cellStyle name="Followed Hyperlink" xfId="6580" builtinId="9" hidden="1"/>
    <cellStyle name="Followed Hyperlink" xfId="6703" builtinId="9" hidden="1"/>
    <cellStyle name="Followed Hyperlink" xfId="5688" builtinId="9" hidden="1"/>
    <cellStyle name="Followed Hyperlink" xfId="6578" builtinId="9" hidden="1"/>
    <cellStyle name="Followed Hyperlink" xfId="6701" builtinId="9" hidden="1"/>
    <cellStyle name="Followed Hyperlink" xfId="3582" builtinId="9" hidden="1"/>
    <cellStyle name="Followed Hyperlink" xfId="6576" builtinId="9" hidden="1"/>
    <cellStyle name="Followed Hyperlink" xfId="6699" builtinId="9" hidden="1"/>
    <cellStyle name="Followed Hyperlink" xfId="1922" builtinId="9" hidden="1"/>
    <cellStyle name="Followed Hyperlink" xfId="6574" builtinId="9" hidden="1"/>
    <cellStyle name="Followed Hyperlink" xfId="6697" builtinId="9" hidden="1"/>
    <cellStyle name="Followed Hyperlink" xfId="2509" builtinId="9" hidden="1"/>
    <cellStyle name="Followed Hyperlink" xfId="6572" builtinId="9" hidden="1"/>
    <cellStyle name="Followed Hyperlink" xfId="6695" builtinId="9" hidden="1"/>
    <cellStyle name="Followed Hyperlink" xfId="5160" builtinId="9" hidden="1"/>
    <cellStyle name="Followed Hyperlink" xfId="6570" builtinId="9" hidden="1"/>
    <cellStyle name="Followed Hyperlink" xfId="6693" builtinId="9" hidden="1"/>
    <cellStyle name="Followed Hyperlink" xfId="5197"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218"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6569" builtinId="9" hidden="1"/>
    <cellStyle name="Followed Hyperlink" xfId="3575" builtinId="9" hidden="1"/>
    <cellStyle name="Followed Hyperlink" xfId="8196" builtinId="9" hidden="1"/>
    <cellStyle name="Followed Hyperlink" xfId="5161" builtinId="9" hidden="1"/>
    <cellStyle name="Followed Hyperlink" xfId="8185" builtinId="9" hidden="1"/>
    <cellStyle name="Followed Hyperlink" xfId="2459" builtinId="9" hidden="1"/>
    <cellStyle name="Followed Hyperlink" xfId="8100" builtinId="9" hidden="1"/>
    <cellStyle name="Followed Hyperlink" xfId="8180" builtinId="9" hidden="1"/>
    <cellStyle name="Followed Hyperlink" xfId="8228" builtinId="9" hidden="1"/>
    <cellStyle name="Followed Hyperlink" xfId="6709" builtinId="9" hidden="1"/>
    <cellStyle name="Followed Hyperlink" xfId="8202" builtinId="9" hidden="1"/>
    <cellStyle name="Followed Hyperlink" xfId="6583" builtinId="9" hidden="1"/>
    <cellStyle name="Followed Hyperlink" xfId="8191" builtinId="9" hidden="1"/>
    <cellStyle name="Followed Hyperlink" xfId="6567" builtinId="9" hidden="1"/>
    <cellStyle name="Followed Hyperlink" xfId="6568" builtinId="9" hidden="1"/>
    <cellStyle name="Followed Hyperlink" xfId="6586" builtinId="9" hidden="1"/>
    <cellStyle name="Followed Hyperlink" xfId="1874" builtinId="9" hidden="1"/>
    <cellStyle name="Followed Hyperlink" xfId="6681" builtinId="9" hidden="1"/>
    <cellStyle name="Followed Hyperlink" xfId="8079" builtinId="9" hidden="1"/>
    <cellStyle name="Followed Hyperlink" xfId="8173" builtinId="9" hidden="1"/>
    <cellStyle name="Followed Hyperlink" xfId="8219" builtinId="9" hidden="1"/>
    <cellStyle name="Followed Hyperlink" xfId="2505" builtinId="9" hidden="1"/>
    <cellStyle name="Followed Hyperlink" xfId="8195" builtinId="9" hidden="1"/>
    <cellStyle name="Followed Hyperlink" xfId="6685" builtinId="9" hidden="1"/>
    <cellStyle name="Followed Hyperlink" xfId="8184" builtinId="9" hidden="1"/>
    <cellStyle name="Followed Hyperlink" xfId="1918" builtinId="9" hidden="1"/>
    <cellStyle name="Followed Hyperlink" xfId="8101" builtinId="9" hidden="1"/>
    <cellStyle name="Followed Hyperlink" xfId="8179" builtinId="9" hidden="1"/>
    <cellStyle name="Followed Hyperlink" xfId="8229" builtinId="9" hidden="1"/>
    <cellStyle name="Followed Hyperlink" xfId="5201" builtinId="9" hidden="1"/>
    <cellStyle name="Followed Hyperlink" xfId="8201" builtinId="9" hidden="1"/>
    <cellStyle name="Followed Hyperlink" xfId="5071" builtinId="9" hidden="1"/>
    <cellStyle name="Followed Hyperlink" xfId="8190" builtinId="9" hidden="1"/>
    <cellStyle name="Followed Hyperlink" xfId="5157" builtinId="9" hidden="1"/>
    <cellStyle name="Followed Hyperlink" xfId="5200" builtinId="9" hidden="1"/>
    <cellStyle name="Followed Hyperlink" xfId="5179" builtinId="9" hidden="1"/>
    <cellStyle name="Followed Hyperlink" xfId="1891" builtinId="9" hidden="1"/>
    <cellStyle name="Followed Hyperlink" xfId="5072" builtinId="9" hidden="1"/>
    <cellStyle name="Followed Hyperlink" xfId="5199" builtinId="9" hidden="1"/>
    <cellStyle name="Followed Hyperlink" xfId="5178" builtinId="9" hidden="1"/>
    <cellStyle name="Followed Hyperlink" xfId="5069" builtinId="9" hidden="1"/>
    <cellStyle name="Followed Hyperlink" xfId="6676" builtinId="9" hidden="1"/>
    <cellStyle name="Followed Hyperlink" xfId="6687" builtinId="9" hidden="1"/>
    <cellStyle name="Followed Hyperlink" xfId="2453" builtinId="9" hidden="1"/>
    <cellStyle name="Followed Hyperlink" xfId="5195" builtinId="9" hidden="1"/>
    <cellStyle name="Followed Hyperlink" xfId="5173" builtinId="9" hidden="1"/>
    <cellStyle name="Followed Hyperlink" xfId="5204" builtinId="9" hidden="1"/>
    <cellStyle name="Followed Hyperlink" xfId="6690" builtinId="9" hidden="1"/>
    <cellStyle name="Followed Hyperlink" xfId="5077" builtinId="9" hidden="1"/>
    <cellStyle name="Followed Hyperlink" xfId="6662" builtinId="9" hidden="1"/>
    <cellStyle name="Followed Hyperlink" xfId="5151" builtinId="9" hidden="1"/>
    <cellStyle name="Followed Hyperlink" xfId="6565" builtinId="9" hidden="1"/>
    <cellStyle name="Followed Hyperlink" xfId="2995" builtinId="9" hidden="1"/>
    <cellStyle name="Followed Hyperlink" xfId="5150" builtinId="9" hidden="1"/>
    <cellStyle name="Followed Hyperlink" xfId="6668" builtinId="9" hidden="1"/>
    <cellStyle name="Followed Hyperlink" xfId="6684" builtinId="9" hidden="1"/>
    <cellStyle name="Followed Hyperlink" xfId="8094" builtinId="9" hidden="1"/>
    <cellStyle name="Followed Hyperlink" xfId="8217" builtinId="9" hidden="1"/>
    <cellStyle name="Followed Hyperlink" xfId="6564" builtinId="9" hidden="1"/>
    <cellStyle name="Followed Hyperlink" xfId="8092" builtinId="9" hidden="1"/>
    <cellStyle name="Followed Hyperlink" xfId="8215" builtinId="9" hidden="1"/>
    <cellStyle name="Followed Hyperlink" xfId="7202" builtinId="9" hidden="1"/>
    <cellStyle name="Followed Hyperlink" xfId="8090" builtinId="9" hidden="1"/>
    <cellStyle name="Followed Hyperlink" xfId="8213" builtinId="9" hidden="1"/>
    <cellStyle name="Followed Hyperlink" xfId="5076" builtinId="9" hidden="1"/>
    <cellStyle name="Followed Hyperlink" xfId="8088" builtinId="9" hidden="1"/>
    <cellStyle name="Followed Hyperlink" xfId="8211" builtinId="9" hidden="1"/>
    <cellStyle name="Followed Hyperlink" xfId="6679" builtinId="9" hidden="1"/>
    <cellStyle name="Followed Hyperlink" xfId="8086" builtinId="9" hidden="1"/>
    <cellStyle name="Followed Hyperlink" xfId="8209" builtinId="9" hidden="1"/>
    <cellStyle name="Followed Hyperlink" xfId="1883" builtinId="9" hidden="1"/>
    <cellStyle name="Followed Hyperlink" xfId="8084" builtinId="9" hidden="1"/>
    <cellStyle name="Followed Hyperlink" xfId="8207" builtinId="9" hidden="1"/>
    <cellStyle name="Followed Hyperlink" xfId="2451" builtinId="9" hidden="1"/>
    <cellStyle name="Followed Hyperlink" xfId="8093" builtinId="9" hidden="1"/>
    <cellStyle name="Followed Hyperlink" xfId="8216" builtinId="9" hidden="1"/>
    <cellStyle name="Followed Hyperlink" xfId="7201" builtinId="9" hidden="1"/>
    <cellStyle name="Followed Hyperlink" xfId="8091" builtinId="9" hidden="1"/>
    <cellStyle name="Followed Hyperlink" xfId="8214" builtinId="9" hidden="1"/>
    <cellStyle name="Followed Hyperlink" xfId="2468" builtinId="9" hidden="1"/>
    <cellStyle name="Followed Hyperlink" xfId="8089" builtinId="9" hidden="1"/>
    <cellStyle name="Followed Hyperlink" xfId="8212" builtinId="9" hidden="1"/>
    <cellStyle name="Followed Hyperlink" xfId="5162" builtinId="9" hidden="1"/>
    <cellStyle name="Followed Hyperlink" xfId="8087" builtinId="9" hidden="1"/>
    <cellStyle name="Followed Hyperlink" xfId="8210" builtinId="9" hidden="1"/>
    <cellStyle name="Followed Hyperlink" xfId="5156" builtinId="9" hidden="1"/>
    <cellStyle name="Followed Hyperlink" xfId="8085" builtinId="9" hidden="1"/>
    <cellStyle name="Followed Hyperlink" xfId="8208" builtinId="9" hidden="1"/>
    <cellStyle name="Followed Hyperlink" xfId="6673" builtinId="9" hidden="1"/>
    <cellStyle name="Followed Hyperlink" xfId="8083" builtinId="9" hidden="1"/>
    <cellStyle name="Followed Hyperlink" xfId="8206" builtinId="9" hidden="1"/>
    <cellStyle name="Followed Hyperlink" xfId="6710"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72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8082" builtinId="9" hidden="1"/>
    <cellStyle name="Followed Hyperlink" xfId="5194" builtinId="9" hidden="1"/>
    <cellStyle name="Followed Hyperlink" xfId="9706" builtinId="9" hidden="1"/>
    <cellStyle name="Followed Hyperlink" xfId="6674" builtinId="9" hidden="1"/>
    <cellStyle name="Followed Hyperlink" xfId="9696" builtinId="9" hidden="1"/>
    <cellStyle name="Followed Hyperlink" xfId="5152" builtinId="9" hidden="1"/>
    <cellStyle name="Followed Hyperlink" xfId="9613" builtinId="9" hidden="1"/>
    <cellStyle name="Followed Hyperlink" xfId="9691" builtinId="9" hidden="1"/>
    <cellStyle name="Followed Hyperlink" xfId="9736" builtinId="9" hidden="1"/>
    <cellStyle name="Followed Hyperlink" xfId="8222" builtinId="9" hidden="1"/>
    <cellStyle name="Followed Hyperlink" xfId="9712" builtinId="9" hidden="1"/>
    <cellStyle name="Followed Hyperlink" xfId="8096" builtinId="9" hidden="1"/>
    <cellStyle name="Followed Hyperlink" xfId="9702" builtinId="9" hidden="1"/>
    <cellStyle name="Followed Hyperlink" xfId="8080" builtinId="9" hidden="1"/>
    <cellStyle name="Followed Hyperlink" xfId="8081" builtinId="9" hidden="1"/>
    <cellStyle name="Followed Hyperlink" xfId="8099" builtinId="9" hidden="1"/>
    <cellStyle name="Followed Hyperlink" xfId="1941" builtinId="9" hidden="1"/>
    <cellStyle name="Followed Hyperlink" xfId="8194" builtinId="9" hidden="1"/>
    <cellStyle name="Followed Hyperlink" xfId="9592" builtinId="9" hidden="1"/>
    <cellStyle name="Followed Hyperlink" xfId="9686" builtinId="9" hidden="1"/>
    <cellStyle name="Followed Hyperlink" xfId="9729" builtinId="9" hidden="1"/>
    <cellStyle name="Followed Hyperlink" xfId="2503" builtinId="9" hidden="1"/>
    <cellStyle name="Followed Hyperlink" xfId="9705" builtinId="9" hidden="1"/>
    <cellStyle name="Followed Hyperlink" xfId="8198" builtinId="9" hidden="1"/>
    <cellStyle name="Followed Hyperlink" xfId="9695" builtinId="9" hidden="1"/>
    <cellStyle name="Followed Hyperlink" xfId="5167" builtinId="9" hidden="1"/>
    <cellStyle name="Followed Hyperlink" xfId="9614" builtinId="9" hidden="1"/>
    <cellStyle name="Followed Hyperlink" xfId="9690" builtinId="9" hidden="1"/>
    <cellStyle name="Followed Hyperlink" xfId="9737" builtinId="9" hidden="1"/>
    <cellStyle name="Followed Hyperlink" xfId="6714" builtinId="9" hidden="1"/>
    <cellStyle name="Followed Hyperlink" xfId="9711" builtinId="9" hidden="1"/>
    <cellStyle name="Followed Hyperlink" xfId="6584" builtinId="9" hidden="1"/>
    <cellStyle name="Followed Hyperlink" xfId="9701" builtinId="9" hidden="1"/>
    <cellStyle name="Followed Hyperlink" xfId="6670" builtinId="9" hidden="1"/>
    <cellStyle name="Followed Hyperlink" xfId="6713" builtinId="9" hidden="1"/>
    <cellStyle name="Followed Hyperlink" xfId="6692" builtinId="9" hidden="1"/>
    <cellStyle name="Followed Hyperlink" xfId="1920" builtinId="9" hidden="1"/>
    <cellStyle name="Followed Hyperlink" xfId="6585" builtinId="9" hidden="1"/>
    <cellStyle name="Followed Hyperlink" xfId="6712" builtinId="9" hidden="1"/>
    <cellStyle name="Followed Hyperlink" xfId="6691" builtinId="9" hidden="1"/>
    <cellStyle name="Followed Hyperlink" xfId="6582" builtinId="9" hidden="1"/>
    <cellStyle name="Followed Hyperlink" xfId="8189" builtinId="9" hidden="1"/>
    <cellStyle name="Followed Hyperlink" xfId="8200" builtinId="9" hidden="1"/>
    <cellStyle name="Followed Hyperlink" xfId="5198" builtinId="9" hidden="1"/>
    <cellStyle name="Followed Hyperlink" xfId="6708" builtinId="9" hidden="1"/>
    <cellStyle name="Followed Hyperlink" xfId="6686" builtinId="9" hidden="1"/>
    <cellStyle name="Followed Hyperlink" xfId="6717" builtinId="9" hidden="1"/>
    <cellStyle name="Followed Hyperlink" xfId="8203" builtinId="9" hidden="1"/>
    <cellStyle name="Followed Hyperlink" xfId="6590" builtinId="9" hidden="1"/>
    <cellStyle name="Followed Hyperlink" xfId="8175" builtinId="9" hidden="1"/>
    <cellStyle name="Followed Hyperlink" xfId="6664" builtinId="9" hidden="1"/>
    <cellStyle name="Followed Hyperlink" xfId="8078" builtinId="9" hidden="1"/>
    <cellStyle name="Followed Hyperlink" xfId="5205" builtinId="9" hidden="1"/>
    <cellStyle name="Followed Hyperlink" xfId="6663" builtinId="9" hidden="1"/>
    <cellStyle name="Followed Hyperlink" xfId="8181" builtinId="9" hidden="1"/>
    <cellStyle name="Followed Hyperlink" xfId="8197" builtinId="9" hidden="1"/>
    <cellStyle name="Followed Hyperlink" xfId="9607" builtinId="9" hidden="1"/>
    <cellStyle name="Followed Hyperlink" xfId="9727" builtinId="9" hidden="1"/>
    <cellStyle name="Followed Hyperlink" xfId="8077" builtinId="9" hidden="1"/>
    <cellStyle name="Followed Hyperlink" xfId="9605" builtinId="9" hidden="1"/>
    <cellStyle name="Followed Hyperlink" xfId="9725" builtinId="9" hidden="1"/>
    <cellStyle name="Followed Hyperlink" xfId="8715" builtinId="9" hidden="1"/>
    <cellStyle name="Followed Hyperlink" xfId="9603" builtinId="9" hidden="1"/>
    <cellStyle name="Followed Hyperlink" xfId="9723" builtinId="9" hidden="1"/>
    <cellStyle name="Followed Hyperlink" xfId="6589" builtinId="9" hidden="1"/>
    <cellStyle name="Followed Hyperlink" xfId="9601" builtinId="9" hidden="1"/>
    <cellStyle name="Followed Hyperlink" xfId="9721" builtinId="9" hidden="1"/>
    <cellStyle name="Followed Hyperlink" xfId="8192" builtinId="9" hidden="1"/>
    <cellStyle name="Followed Hyperlink" xfId="9599" builtinId="9" hidden="1"/>
    <cellStyle name="Followed Hyperlink" xfId="9719" builtinId="9" hidden="1"/>
    <cellStyle name="Followed Hyperlink" xfId="5148" builtinId="9" hidden="1"/>
    <cellStyle name="Followed Hyperlink" xfId="9597" builtinId="9" hidden="1"/>
    <cellStyle name="Followed Hyperlink" xfId="9717" builtinId="9" hidden="1"/>
    <cellStyle name="Followed Hyperlink" xfId="2472" builtinId="9" hidden="1"/>
    <cellStyle name="Followed Hyperlink" xfId="9606" builtinId="9" hidden="1"/>
    <cellStyle name="Followed Hyperlink" xfId="9726" builtinId="9" hidden="1"/>
    <cellStyle name="Followed Hyperlink" xfId="8714" builtinId="9" hidden="1"/>
    <cellStyle name="Followed Hyperlink" xfId="9604" builtinId="9" hidden="1"/>
    <cellStyle name="Followed Hyperlink" xfId="9724" builtinId="9" hidden="1"/>
    <cellStyle name="Followed Hyperlink" xfId="2487" builtinId="9" hidden="1"/>
    <cellStyle name="Followed Hyperlink" xfId="9602" builtinId="9" hidden="1"/>
    <cellStyle name="Followed Hyperlink" xfId="9722" builtinId="9" hidden="1"/>
    <cellStyle name="Followed Hyperlink" xfId="6675" builtinId="9" hidden="1"/>
    <cellStyle name="Followed Hyperlink" xfId="9600" builtinId="9" hidden="1"/>
    <cellStyle name="Followed Hyperlink" xfId="9720" builtinId="9" hidden="1"/>
    <cellStyle name="Followed Hyperlink" xfId="6669" builtinId="9" hidden="1"/>
    <cellStyle name="Followed Hyperlink" xfId="9598" builtinId="9" hidden="1"/>
    <cellStyle name="Followed Hyperlink" xfId="9718" builtinId="9" hidden="1"/>
    <cellStyle name="Followed Hyperlink" xfId="8186" builtinId="9" hidden="1"/>
    <cellStyle name="Followed Hyperlink" xfId="9596" builtinId="9" hidden="1"/>
    <cellStyle name="Followed Hyperlink" xfId="9716" builtinId="9" hidden="1"/>
    <cellStyle name="Followed Hyperlink" xfId="8223"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221"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9595" builtinId="9" hidden="1"/>
    <cellStyle name="Followed Hyperlink" xfId="6707" builtinId="9" hidden="1"/>
    <cellStyle name="Followed Hyperlink" xfId="11202" builtinId="9" hidden="1"/>
    <cellStyle name="Followed Hyperlink" xfId="8187" builtinId="9" hidden="1"/>
    <cellStyle name="Followed Hyperlink" xfId="11194" builtinId="9" hidden="1"/>
    <cellStyle name="Followed Hyperlink" xfId="6665" builtinId="9" hidden="1"/>
    <cellStyle name="Followed Hyperlink" xfId="11117" builtinId="9" hidden="1"/>
    <cellStyle name="Followed Hyperlink" xfId="11191" builtinId="9" hidden="1"/>
    <cellStyle name="Followed Hyperlink" xfId="11225" builtinId="9" hidden="1"/>
    <cellStyle name="Followed Hyperlink" xfId="9731" builtinId="9" hidden="1"/>
    <cellStyle name="Followed Hyperlink" xfId="11207" builtinId="9" hidden="1"/>
    <cellStyle name="Followed Hyperlink" xfId="9609" builtinId="9" hidden="1"/>
    <cellStyle name="Followed Hyperlink" xfId="11198" builtinId="9" hidden="1"/>
    <cellStyle name="Followed Hyperlink" xfId="9593" builtinId="9" hidden="1"/>
    <cellStyle name="Followed Hyperlink" xfId="9594" builtinId="9" hidden="1"/>
    <cellStyle name="Followed Hyperlink" xfId="9612" builtinId="9" hidden="1"/>
    <cellStyle name="Followed Hyperlink" xfId="3576" builtinId="9" hidden="1"/>
    <cellStyle name="Followed Hyperlink" xfId="9704" builtinId="9" hidden="1"/>
    <cellStyle name="Followed Hyperlink" xfId="11099" builtinId="9" hidden="1"/>
    <cellStyle name="Followed Hyperlink" xfId="11188" builtinId="9" hidden="1"/>
    <cellStyle name="Followed Hyperlink" xfId="11222" builtinId="9" hidden="1"/>
    <cellStyle name="Followed Hyperlink" xfId="1925" builtinId="9" hidden="1"/>
    <cellStyle name="Followed Hyperlink" xfId="11201" builtinId="9" hidden="1"/>
    <cellStyle name="Followed Hyperlink" xfId="9708" builtinId="9" hidden="1"/>
    <cellStyle name="Followed Hyperlink" xfId="11193" builtinId="9" hidden="1"/>
    <cellStyle name="Followed Hyperlink" xfId="6680" builtinId="9" hidden="1"/>
    <cellStyle name="Followed Hyperlink" xfId="11118" builtinId="9" hidden="1"/>
    <cellStyle name="Followed Hyperlink" xfId="11190" builtinId="9" hidden="1"/>
    <cellStyle name="Followed Hyperlink" xfId="11226" builtinId="9" hidden="1"/>
    <cellStyle name="Followed Hyperlink" xfId="8227" builtinId="9" hidden="1"/>
    <cellStyle name="Followed Hyperlink" xfId="11206" builtinId="9" hidden="1"/>
    <cellStyle name="Followed Hyperlink" xfId="8097" builtinId="9" hidden="1"/>
    <cellStyle name="Followed Hyperlink" xfId="11197" builtinId="9" hidden="1"/>
    <cellStyle name="Followed Hyperlink" xfId="8183" builtinId="9" hidden="1"/>
    <cellStyle name="Followed Hyperlink" xfId="8226" builtinId="9" hidden="1"/>
    <cellStyle name="Followed Hyperlink" xfId="8205" builtinId="9" hidden="1"/>
    <cellStyle name="Followed Hyperlink" xfId="1927" builtinId="9" hidden="1"/>
    <cellStyle name="Followed Hyperlink" xfId="8098" builtinId="9" hidden="1"/>
    <cellStyle name="Followed Hyperlink" xfId="8225" builtinId="9" hidden="1"/>
    <cellStyle name="Followed Hyperlink" xfId="8204" builtinId="9" hidden="1"/>
    <cellStyle name="Followed Hyperlink" xfId="8095" builtinId="9" hidden="1"/>
    <cellStyle name="Followed Hyperlink" xfId="9700" builtinId="9" hidden="1"/>
    <cellStyle name="Followed Hyperlink" xfId="9710" builtinId="9" hidden="1"/>
    <cellStyle name="Followed Hyperlink" xfId="6711" builtinId="9" hidden="1"/>
    <cellStyle name="Followed Hyperlink" xfId="8221" builtinId="9" hidden="1"/>
    <cellStyle name="Followed Hyperlink" xfId="8199" builtinId="9" hidden="1"/>
    <cellStyle name="Followed Hyperlink" xfId="8230" builtinId="9" hidden="1"/>
    <cellStyle name="Followed Hyperlink" xfId="9713" builtinId="9" hidden="1"/>
    <cellStyle name="Followed Hyperlink" xfId="8103" builtinId="9" hidden="1"/>
    <cellStyle name="Followed Hyperlink" xfId="9687" builtinId="9" hidden="1"/>
    <cellStyle name="Followed Hyperlink" xfId="8177" builtinId="9" hidden="1"/>
    <cellStyle name="Followed Hyperlink" xfId="9591" builtinId="9" hidden="1"/>
    <cellStyle name="Followed Hyperlink" xfId="6718" builtinId="9" hidden="1"/>
    <cellStyle name="Followed Hyperlink" xfId="8176" builtinId="9" hidden="1"/>
    <cellStyle name="Followed Hyperlink" xfId="9692" builtinId="9" hidden="1"/>
    <cellStyle name="Followed Hyperlink" xfId="9707" builtinId="9" hidden="1"/>
    <cellStyle name="Followed Hyperlink" xfId="11114" builtinId="9" hidden="1"/>
    <cellStyle name="Followed Hyperlink" xfId="11220" builtinId="9" hidden="1"/>
    <cellStyle name="Followed Hyperlink" xfId="9590" builtinId="9" hidden="1"/>
    <cellStyle name="Followed Hyperlink" xfId="11112" builtinId="9" hidden="1"/>
    <cellStyle name="Followed Hyperlink" xfId="11218" builtinId="9" hidden="1"/>
    <cellStyle name="Followed Hyperlink" xfId="10222" builtinId="9" hidden="1"/>
    <cellStyle name="Followed Hyperlink" xfId="11110" builtinId="9" hidden="1"/>
    <cellStyle name="Followed Hyperlink" xfId="11216" builtinId="9" hidden="1"/>
    <cellStyle name="Followed Hyperlink" xfId="8102" builtinId="9" hidden="1"/>
    <cellStyle name="Followed Hyperlink" xfId="11108" builtinId="9" hidden="1"/>
    <cellStyle name="Followed Hyperlink" xfId="11214" builtinId="9" hidden="1"/>
    <cellStyle name="Followed Hyperlink" xfId="9703" builtinId="9" hidden="1"/>
    <cellStyle name="Followed Hyperlink" xfId="11106" builtinId="9" hidden="1"/>
    <cellStyle name="Followed Hyperlink" xfId="11212" builtinId="9" hidden="1"/>
    <cellStyle name="Followed Hyperlink" xfId="6661" builtinId="9" hidden="1"/>
    <cellStyle name="Followed Hyperlink" xfId="11104" builtinId="9" hidden="1"/>
    <cellStyle name="Followed Hyperlink" xfId="11210" builtinId="9" hidden="1"/>
    <cellStyle name="Followed Hyperlink" xfId="3480" builtinId="9" hidden="1"/>
    <cellStyle name="Followed Hyperlink" xfId="11113" builtinId="9" hidden="1"/>
    <cellStyle name="Followed Hyperlink" xfId="11219" builtinId="9" hidden="1"/>
    <cellStyle name="Followed Hyperlink" xfId="10221" builtinId="9" hidden="1"/>
    <cellStyle name="Followed Hyperlink" xfId="11111" builtinId="9" hidden="1"/>
    <cellStyle name="Followed Hyperlink" xfId="11217" builtinId="9" hidden="1"/>
    <cellStyle name="Followed Hyperlink" xfId="1934" builtinId="9" hidden="1"/>
    <cellStyle name="Followed Hyperlink" xfId="11109" builtinId="9" hidden="1"/>
    <cellStyle name="Followed Hyperlink" xfId="11215" builtinId="9" hidden="1"/>
    <cellStyle name="Followed Hyperlink" xfId="8188" builtinId="9" hidden="1"/>
    <cellStyle name="Followed Hyperlink" xfId="11107" builtinId="9" hidden="1"/>
    <cellStyle name="Followed Hyperlink" xfId="11213" builtinId="9" hidden="1"/>
    <cellStyle name="Followed Hyperlink" xfId="8182" builtinId="9" hidden="1"/>
    <cellStyle name="Followed Hyperlink" xfId="11105" builtinId="9" hidden="1"/>
    <cellStyle name="Followed Hyperlink" xfId="11211" builtinId="9" hidden="1"/>
    <cellStyle name="Followed Hyperlink" xfId="9697" builtinId="9" hidden="1"/>
    <cellStyle name="Followed Hyperlink" xfId="11103" builtinId="9" hidden="1"/>
    <cellStyle name="Followed Hyperlink" xfId="11209" builtinId="9" hidden="1"/>
    <cellStyle name="Followed Hyperlink" xfId="9732"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92"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1102" builtinId="9" hidden="1"/>
    <cellStyle name="Followed Hyperlink" xfId="8220" builtinId="9" hidden="1"/>
    <cellStyle name="Followed Hyperlink" xfId="12677" builtinId="9" hidden="1"/>
    <cellStyle name="Followed Hyperlink" xfId="9698" builtinId="9" hidden="1"/>
    <cellStyle name="Followed Hyperlink" xfId="12673" builtinId="9" hidden="1"/>
    <cellStyle name="Followed Hyperlink" xfId="8178" builtinId="9" hidden="1"/>
    <cellStyle name="Followed Hyperlink" xfId="12598" builtinId="9" hidden="1"/>
    <cellStyle name="Followed Hyperlink" xfId="12671" builtinId="9" hidden="1"/>
    <cellStyle name="Followed Hyperlink" xfId="12694" builtinId="9" hidden="1"/>
    <cellStyle name="Followed Hyperlink" xfId="11223" builtinId="9" hidden="1"/>
    <cellStyle name="Followed Hyperlink" xfId="12679" builtinId="9" hidden="1"/>
    <cellStyle name="Followed Hyperlink" xfId="11115" builtinId="9" hidden="1"/>
    <cellStyle name="Followed Hyperlink" xfId="12675" builtinId="9" hidden="1"/>
    <cellStyle name="Followed Hyperlink" xfId="11100" builtinId="9" hidden="1"/>
    <cellStyle name="Followed Hyperlink" xfId="11101" builtinId="9" hidden="1"/>
    <cellStyle name="Followed Hyperlink" xfId="11116" builtinId="9" hidden="1"/>
    <cellStyle name="Followed Hyperlink" xfId="2477" builtinId="9" hidden="1"/>
    <cellStyle name="Followed Hyperlink" xfId="11200" builtinId="9" hidden="1"/>
    <cellStyle name="Followed Hyperlink" xfId="12585" builtinId="9" hidden="1"/>
    <cellStyle name="Followed Hyperlink" xfId="12669" builtinId="9" hidden="1"/>
    <cellStyle name="Followed Hyperlink" xfId="12693" builtinId="9" hidden="1"/>
    <cellStyle name="Followed Hyperlink" xfId="3481" builtinId="9" hidden="1"/>
    <cellStyle name="Followed Hyperlink" xfId="12676" builtinId="9" hidden="1"/>
    <cellStyle name="Followed Hyperlink" xfId="11204" builtinId="9" hidden="1"/>
    <cellStyle name="Followed Hyperlink" xfId="12672" builtinId="9" hidden="1"/>
    <cellStyle name="Followed Hyperlink" xfId="8193" builtinId="9" hidden="1"/>
    <cellStyle name="Followed Hyperlink" xfId="12599" builtinId="9" hidden="1"/>
    <cellStyle name="Followed Hyperlink" xfId="12670" builtinId="9" hidden="1"/>
    <cellStyle name="Followed Hyperlink" xfId="12695" builtinId="9" hidden="1"/>
    <cellStyle name="Followed Hyperlink" xfId="9735" builtinId="9" hidden="1"/>
    <cellStyle name="Followed Hyperlink" xfId="12678" builtinId="9" hidden="1"/>
    <cellStyle name="Followed Hyperlink" xfId="9610" builtinId="9" hidden="1"/>
    <cellStyle name="Followed Hyperlink" xfId="12674" builtinId="9" hidden="1"/>
    <cellStyle name="Followed Hyperlink" xfId="9694" builtinId="9" hidden="1"/>
    <cellStyle name="Followed Hyperlink" xfId="9734" builtinId="9" hidden="1"/>
    <cellStyle name="Followed Hyperlink" xfId="9715" builtinId="9" hidden="1"/>
    <cellStyle name="Followed Hyperlink" xfId="3585" builtinId="9" hidden="1"/>
    <cellStyle name="Followed Hyperlink" xfId="9611" builtinId="9" hidden="1"/>
    <cellStyle name="Followed Hyperlink" xfId="9733" builtinId="9" hidden="1"/>
    <cellStyle name="Followed Hyperlink" xfId="9714" builtinId="9" hidden="1"/>
    <cellStyle name="Followed Hyperlink" xfId="9608" builtinId="9" hidden="1"/>
    <cellStyle name="Followed Hyperlink" xfId="11196" builtinId="9" hidden="1"/>
    <cellStyle name="Followed Hyperlink" xfId="11205" builtinId="9" hidden="1"/>
    <cellStyle name="Followed Hyperlink" xfId="8224" builtinId="9" hidden="1"/>
    <cellStyle name="Followed Hyperlink" xfId="9730" builtinId="9" hidden="1"/>
    <cellStyle name="Followed Hyperlink" xfId="9709" builtinId="9" hidden="1"/>
    <cellStyle name="Followed Hyperlink" xfId="9738" builtinId="9" hidden="1"/>
    <cellStyle name="Followed Hyperlink" xfId="11208" builtinId="9" hidden="1"/>
    <cellStyle name="Followed Hyperlink" xfId="9616" builtinId="9" hidden="1"/>
    <cellStyle name="Followed Hyperlink" xfId="11189" builtinId="9" hidden="1"/>
    <cellStyle name="Followed Hyperlink" xfId="9689" builtinId="9" hidden="1"/>
    <cellStyle name="Followed Hyperlink" xfId="11098" builtinId="9" hidden="1"/>
    <cellStyle name="Followed Hyperlink" xfId="8231" builtinId="9" hidden="1"/>
    <cellStyle name="Followed Hyperlink" xfId="9688" builtinId="9" hidden="1"/>
    <cellStyle name="Followed Hyperlink" xfId="11192" builtinId="9" hidden="1"/>
    <cellStyle name="Followed Hyperlink" xfId="11203" builtinId="9" hidden="1"/>
    <cellStyle name="Followed Hyperlink" xfId="12597" builtinId="9" hidden="1"/>
    <cellStyle name="Followed Hyperlink" xfId="12691" builtinId="9" hidden="1"/>
    <cellStyle name="Followed Hyperlink" xfId="11097" builtinId="9" hidden="1"/>
    <cellStyle name="Followed Hyperlink" xfId="12595" builtinId="9" hidden="1"/>
    <cellStyle name="Followed Hyperlink" xfId="12689" builtinId="9" hidden="1"/>
    <cellStyle name="Followed Hyperlink" xfId="11710" builtinId="9" hidden="1"/>
    <cellStyle name="Followed Hyperlink" xfId="12593" builtinId="9" hidden="1"/>
    <cellStyle name="Followed Hyperlink" xfId="12687" builtinId="9" hidden="1"/>
    <cellStyle name="Followed Hyperlink" xfId="9615" builtinId="9" hidden="1"/>
    <cellStyle name="Followed Hyperlink" xfId="12591" builtinId="9" hidden="1"/>
    <cellStyle name="Followed Hyperlink" xfId="12685" builtinId="9" hidden="1"/>
    <cellStyle name="Followed Hyperlink" xfId="11199" builtinId="9" hidden="1"/>
    <cellStyle name="Followed Hyperlink" xfId="12589" builtinId="9" hidden="1"/>
    <cellStyle name="Followed Hyperlink" xfId="12683" builtinId="9" hidden="1"/>
    <cellStyle name="Followed Hyperlink" xfId="8174" builtinId="9" hidden="1"/>
    <cellStyle name="Followed Hyperlink" xfId="12587" builtinId="9" hidden="1"/>
    <cellStyle name="Followed Hyperlink" xfId="12681" builtinId="9" hidden="1"/>
    <cellStyle name="Followed Hyperlink" xfId="2498" builtinId="9" hidden="1"/>
    <cellStyle name="Followed Hyperlink" xfId="12596" builtinId="9" hidden="1"/>
    <cellStyle name="Followed Hyperlink" xfId="12690" builtinId="9" hidden="1"/>
    <cellStyle name="Followed Hyperlink" xfId="11709" builtinId="9" hidden="1"/>
    <cellStyle name="Followed Hyperlink" xfId="12594" builtinId="9" hidden="1"/>
    <cellStyle name="Followed Hyperlink" xfId="12688" builtinId="9" hidden="1"/>
    <cellStyle name="Followed Hyperlink" xfId="2474" builtinId="9" hidden="1"/>
    <cellStyle name="Followed Hyperlink" xfId="12592" builtinId="9" hidden="1"/>
    <cellStyle name="Followed Hyperlink" xfId="12686" builtinId="9" hidden="1"/>
    <cellStyle name="Followed Hyperlink" xfId="9699" builtinId="9" hidden="1"/>
    <cellStyle name="Followed Hyperlink" xfId="12590" builtinId="9" hidden="1"/>
    <cellStyle name="Followed Hyperlink" xfId="12684" builtinId="9" hidden="1"/>
    <cellStyle name="Followed Hyperlink" xfId="9693" builtinId="9" hidden="1"/>
    <cellStyle name="Followed Hyperlink" xfId="12588" builtinId="9" hidden="1"/>
    <cellStyle name="Followed Hyperlink" xfId="12682" builtinId="9" hidden="1"/>
    <cellStyle name="Followed Hyperlink" xfId="11195" builtinId="9" hidden="1"/>
    <cellStyle name="Followed Hyperlink" xfId="12586" builtinId="9" hidden="1"/>
    <cellStyle name="Followed Hyperlink" xfId="12680" builtinId="9" hidden="1"/>
    <cellStyle name="Followed Hyperlink" xfId="11224"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3601" builtinId="9" hidden="1"/>
    <cellStyle name="Followed Hyperlink" xfId="1913" builtinId="9" hidden="1"/>
    <cellStyle name="Followed Hyperlink" xfId="3590" builtinId="9" hidden="1"/>
    <cellStyle name="Followed Hyperlink" xfId="1905" builtinId="9" hidden="1"/>
    <cellStyle name="Followed Hyperlink" xfId="1895" builtinId="9" hidden="1"/>
    <cellStyle name="Followed Hyperlink" xfId="1785" builtinId="9" hidden="1"/>
    <cellStyle name="Followed Hyperlink" xfId="1798" builtinId="9" hidden="1"/>
    <cellStyle name="Followed Hyperlink" xfId="1789" builtinId="9" hidden="1"/>
    <cellStyle name="Followed Hyperlink" xfId="614" builtinId="9" hidden="1"/>
    <cellStyle name="Followed Hyperlink" xfId="667" builtinId="9" hidden="1"/>
    <cellStyle name="Followed Hyperlink" xfId="4114" builtinId="9" hidden="1"/>
    <cellStyle name="Followed Hyperlink" xfId="2449" builtinId="9" hidden="1"/>
    <cellStyle name="Followed Hyperlink" xfId="631" builtinId="9" hidden="1"/>
    <cellStyle name="Followed Hyperlink" xfId="4113" builtinId="9" hidden="1"/>
    <cellStyle name="Followed Hyperlink" xfId="2448" builtinId="9" hidden="1"/>
    <cellStyle name="Followed Hyperlink" xfId="633" builtinId="9" hidden="1"/>
    <cellStyle name="Followed Hyperlink" xfId="630" builtinId="9" hidden="1"/>
    <cellStyle name="Followed Hyperlink" xfId="799" builtinId="9" hidden="1"/>
    <cellStyle name="Followed Hyperlink" xfId="634" builtinId="9" hidden="1"/>
    <cellStyle name="Followed Hyperlink" xfId="652" builtinId="9" hidden="1"/>
    <cellStyle name="Followed Hyperlink" xfId="632" builtinId="9" hidden="1"/>
    <cellStyle name="Followed Hyperlink" xfId="1792" builtinId="9" hidden="1"/>
    <cellStyle name="Followed Hyperlink" xfId="605" builtinId="9" hidden="1"/>
    <cellStyle name="Followed Hyperlink" xfId="615" builtinId="9" hidden="1"/>
    <cellStyle name="Followed Hyperlink" xfId="663" builtinId="9" hidden="1"/>
    <cellStyle name="Followed Hyperlink" xfId="670" builtinId="9" hidden="1"/>
    <cellStyle name="Followed Hyperlink" xfId="608" builtinId="9" hidden="1"/>
    <cellStyle name="Followed Hyperlink" xfId="623" builtinId="9" hidden="1"/>
    <cellStyle name="Followed Hyperlink" xfId="607" builtinId="9" hidden="1"/>
    <cellStyle name="Followed Hyperlink" xfId="640" builtinId="9" hidden="1"/>
    <cellStyle name="Followed Hyperlink" xfId="3621" builtinId="9" hidden="1"/>
    <cellStyle name="Followed Hyperlink" xfId="1953" builtinId="9" hidden="1"/>
    <cellStyle name="Followed Hyperlink" xfId="616" builtinId="9" hidden="1"/>
    <cellStyle name="Followed Hyperlink" xfId="3483" builtinId="9" hidden="1"/>
    <cellStyle name="Followed Hyperlink" xfId="1875" builtinId="9" hidden="1"/>
    <cellStyle name="Followed Hyperlink" xfId="3618" builtinId="9" hidden="1"/>
    <cellStyle name="Followed Hyperlink" xfId="1949" builtinId="9" hidden="1"/>
    <cellStyle name="Followed Hyperlink" xfId="3594" builtinId="9" hidden="1"/>
    <cellStyle name="Followed Hyperlink" xfId="1909" builtinId="9" hidden="1"/>
    <cellStyle name="Followed Hyperlink" xfId="3584" builtinId="9" hidden="1"/>
    <cellStyle name="Followed Hyperlink" xfId="1899" builtinId="9" hidden="1"/>
    <cellStyle name="Followed Hyperlink" xfId="3500" builtinId="9" hidden="1"/>
    <cellStyle name="Followed Hyperlink" xfId="1893" builtinId="9" hidden="1"/>
    <cellStyle name="Followed Hyperlink" xfId="3627" builtinId="9" hidden="1"/>
    <cellStyle name="Followed Hyperlink" xfId="1961" builtinId="9" hidden="1"/>
    <cellStyle name="Followed Hyperlink" xfId="3600" builtinId="9" hidden="1"/>
    <cellStyle name="Followed Hyperlink" xfId="1912" builtinId="9" hidden="1"/>
    <cellStyle name="Followed Hyperlink" xfId="3589" builtinId="9" hidden="1"/>
    <cellStyle name="Followed Hyperlink" xfId="1904" builtinId="9" hidden="1"/>
    <cellStyle name="Followed Hyperlink" xfId="1793" builtinId="9" hidden="1"/>
    <cellStyle name="Followed Hyperlink" xfId="617" builtinId="9" hidden="1"/>
    <cellStyle name="Followed Hyperlink" xfId="618" builtinId="9" hidden="1"/>
    <cellStyle name="Followed Hyperlink" xfId="612" builtinId="9" hidden="1"/>
    <cellStyle name="Followed Hyperlink" xfId="3482" builtinId="9" hidden="1"/>
    <cellStyle name="Followed Hyperlink" xfId="1873" builtinId="9" hidden="1"/>
    <cellStyle name="Followed Hyperlink" xfId="3617" builtinId="9" hidden="1"/>
    <cellStyle name="Followed Hyperlink" xfId="1948" builtinId="9" hidden="1"/>
    <cellStyle name="Followed Hyperlink" xfId="3593" builtinId="9" hidden="1"/>
    <cellStyle name="Followed Hyperlink" xfId="1908" builtinId="9" hidden="1"/>
    <cellStyle name="Followed Hyperlink" xfId="3583" builtinId="9" hidden="1"/>
    <cellStyle name="Followed Hyperlink" xfId="1898" builtinId="9" hidden="1"/>
    <cellStyle name="Followed Hyperlink" xfId="3501" builtinId="9" hidden="1"/>
    <cellStyle name="Followed Hyperlink" xfId="1892" builtinId="9" hidden="1"/>
    <cellStyle name="Followed Hyperlink" xfId="3628" builtinId="9" hidden="1"/>
    <cellStyle name="Followed Hyperlink" xfId="1962" builtinId="9" hidden="1"/>
    <cellStyle name="Followed Hyperlink" xfId="3599" builtinId="9" hidden="1"/>
    <cellStyle name="Followed Hyperlink" xfId="1911" builtinId="9" hidden="1"/>
    <cellStyle name="Followed Hyperlink" xfId="3588" builtinId="9" hidden="1"/>
    <cellStyle name="Followed Hyperlink" xfId="1903" builtinId="9" hidden="1"/>
    <cellStyle name="Followed Hyperlink" xfId="15110"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56"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837" builtinId="9" hidden="1"/>
    <cellStyle name="Followed Hyperlink" xfId="15838"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858" builtinId="9" hidden="1"/>
    <cellStyle name="Followed Hyperlink" xfId="15859"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78" builtinId="9" hidden="1"/>
    <cellStyle name="Followed Hyperlink" xfId="15979"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5634"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38" builtinId="9" hidden="1"/>
    <cellStyle name="Followed Hyperlink" xfId="16539"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67"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976" builtinId="9" hidden="1"/>
    <cellStyle name="Followed Hyperlink" xfId="16977"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6" builtinId="9" hidden="1"/>
    <cellStyle name="Followed Hyperlink" xfId="17097"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117"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7235"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75"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5642" builtinId="9" hidden="1"/>
    <cellStyle name="Followed Hyperlink" xfId="15652" builtinId="9" hidden="1"/>
    <cellStyle name="Followed Hyperlink" xfId="15090" builtinId="9" hidden="1"/>
    <cellStyle name="Followed Hyperlink" xfId="1776" builtinId="9" hidden="1"/>
    <cellStyle name="Followed Hyperlink" xfId="15615" builtinId="9" hidden="1"/>
    <cellStyle name="Followed Hyperlink" xfId="15657" builtinId="9" hidden="1"/>
    <cellStyle name="Followed Hyperlink" xfId="16766" builtinId="9" hidden="1"/>
    <cellStyle name="Followed Hyperlink" xfId="15641" builtinId="9" hidden="1"/>
    <cellStyle name="Followed Hyperlink" xfId="16764" builtinId="9" hidden="1"/>
    <cellStyle name="Followed Hyperlink" xfId="15626" builtinId="9" hidden="1"/>
    <cellStyle name="Followed Hyperlink" xfId="16762" builtinId="9" hidden="1"/>
    <cellStyle name="Followed Hyperlink" xfId="1769" builtinId="9" hidden="1"/>
    <cellStyle name="Followed Hyperlink" xfId="16760" builtinId="9" hidden="1"/>
    <cellStyle name="Followed Hyperlink" xfId="1779" builtinId="9" hidden="1"/>
    <cellStyle name="Followed Hyperlink" xfId="16758" builtinId="9" hidden="1"/>
    <cellStyle name="Followed Hyperlink" xfId="15671" builtinId="9" hidden="1"/>
    <cellStyle name="Followed Hyperlink" xfId="16756" builtinId="9" hidden="1"/>
    <cellStyle name="Followed Hyperlink" xfId="15094" builtinId="9" hidden="1"/>
    <cellStyle name="Followed Hyperlink" xfId="16765" builtinId="9" hidden="1"/>
    <cellStyle name="Followed Hyperlink" xfId="15645" builtinId="9" hidden="1"/>
    <cellStyle name="Followed Hyperlink" xfId="16763" builtinId="9" hidden="1"/>
    <cellStyle name="Followed Hyperlink" xfId="15630" builtinId="9" hidden="1"/>
    <cellStyle name="Followed Hyperlink" xfId="16761" builtinId="9" hidden="1"/>
    <cellStyle name="Followed Hyperlink" xfId="15126" builtinId="9" hidden="1"/>
    <cellStyle name="Followed Hyperlink" xfId="16759" builtinId="9" hidden="1"/>
    <cellStyle name="Followed Hyperlink" xfId="647" builtinId="9" hidden="1"/>
    <cellStyle name="Followed Hyperlink" xfId="16757" builtinId="9" hidden="1"/>
    <cellStyle name="Followed Hyperlink" xfId="15087" builtinId="9" hidden="1"/>
    <cellStyle name="Followed Hyperlink" xfId="16755" builtinId="9" hidden="1"/>
    <cellStyle name="Followed Hyperlink" xfId="1778"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342" builtinId="9" hidden="1"/>
    <cellStyle name="Followed Hyperlink" xfId="1835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5640" builtinId="9" hidden="1"/>
    <cellStyle name="Followed Hyperlink" xfId="15123" builtinId="9" hidden="1"/>
    <cellStyle name="Followed Hyperlink" xfId="18320" builtinId="9" hidden="1"/>
    <cellStyle name="Followed Hyperlink" xfId="15618" builtinId="9" hidden="1"/>
    <cellStyle name="Followed Hyperlink" xfId="18309" builtinId="9" hidden="1"/>
    <cellStyle name="Followed Hyperlink" xfId="15650" builtinId="9" hidden="1"/>
    <cellStyle name="Followed Hyperlink" xfId="18224" builtinId="9" hidden="1"/>
    <cellStyle name="Followed Hyperlink" xfId="18304" builtinId="9" hidden="1"/>
    <cellStyle name="Followed Hyperlink" xfId="18352" builtinId="9" hidden="1"/>
    <cellStyle name="Followed Hyperlink" xfId="15632" builtinId="9" hidden="1"/>
    <cellStyle name="Followed Hyperlink" xfId="18326" builtinId="9" hidden="1"/>
    <cellStyle name="Followed Hyperlink" xfId="15089" builtinId="9" hidden="1"/>
    <cellStyle name="Followed Hyperlink" xfId="18315" builtinId="9" hidden="1"/>
    <cellStyle name="Followed Hyperlink" xfId="606" builtinId="9" hidden="1"/>
    <cellStyle name="Followed Hyperlink" xfId="1930" builtinId="9" hidden="1"/>
    <cellStyle name="Followed Hyperlink" xfId="16776" builtinId="9" hidden="1"/>
    <cellStyle name="Followed Hyperlink" xfId="15658" builtinId="9" hidden="1"/>
    <cellStyle name="Followed Hyperlink" xfId="15644" builtinId="9" hidden="1"/>
    <cellStyle name="Followed Hyperlink" xfId="18203" builtinId="9" hidden="1"/>
    <cellStyle name="Followed Hyperlink" xfId="18297" builtinId="9" hidden="1"/>
    <cellStyle name="Followed Hyperlink" xfId="18343" builtinId="9" hidden="1"/>
    <cellStyle name="Followed Hyperlink" xfId="15627" builtinId="9" hidden="1"/>
    <cellStyle name="Followed Hyperlink" xfId="18319" builtinId="9" hidden="1"/>
    <cellStyle name="Followed Hyperlink" xfId="619" builtinId="9" hidden="1"/>
    <cellStyle name="Followed Hyperlink" xfId="18308" builtinId="9" hidden="1"/>
    <cellStyle name="Followed Hyperlink" xfId="16739" builtinId="9" hidden="1"/>
    <cellStyle name="Followed Hyperlink" xfId="18225" builtinId="9" hidden="1"/>
    <cellStyle name="Followed Hyperlink" xfId="18303" builtinId="9" hidden="1"/>
    <cellStyle name="Followed Hyperlink" xfId="18353" builtinId="9" hidden="1"/>
    <cellStyle name="Followed Hyperlink" xfId="15095" builtinId="9" hidden="1"/>
    <cellStyle name="Followed Hyperlink" xfId="18325" builtinId="9" hidden="1"/>
    <cellStyle name="Followed Hyperlink" xfId="15628" builtinId="9" hidden="1"/>
    <cellStyle name="Followed Hyperlink" xfId="18314" builtinId="9" hidden="1"/>
    <cellStyle name="Followed Hyperlink" xfId="15672" builtinId="9" hidden="1"/>
    <cellStyle name="Followed Hyperlink" xfId="15646" builtinId="9" hidden="1"/>
    <cellStyle name="Followed Hyperlink" xfId="15673" builtinId="9" hidden="1"/>
    <cellStyle name="Followed Hyperlink" xfId="15104" builtinId="9" hidden="1"/>
    <cellStyle name="Followed Hyperlink" xfId="16774" builtinId="9" hidden="1"/>
    <cellStyle name="Followed Hyperlink" xfId="648" builtinId="9" hidden="1"/>
    <cellStyle name="Followed Hyperlink" xfId="1770" builtinId="9" hidden="1"/>
    <cellStyle name="Followed Hyperlink" xfId="1795" builtinId="9" hidden="1"/>
    <cellStyle name="Followed Hyperlink" xfId="15653" builtinId="9" hidden="1"/>
    <cellStyle name="Followed Hyperlink" xfId="15107" builtinId="9" hidden="1"/>
    <cellStyle name="Followed Hyperlink" xfId="15103" builtinId="9" hidden="1"/>
    <cellStyle name="Followed Hyperlink" xfId="15655" builtinId="9" hidden="1"/>
    <cellStyle name="Followed Hyperlink" xfId="15660" builtinId="9" hidden="1"/>
    <cellStyle name="Followed Hyperlink" xfId="15649" builtinId="9" hidden="1"/>
    <cellStyle name="Followed Hyperlink" xfId="15651" builtinId="9" hidden="1"/>
    <cellStyle name="Followed Hyperlink" xfId="15109" builtinId="9" hidden="1"/>
    <cellStyle name="Followed Hyperlink" xfId="15622" builtinId="9" hidden="1"/>
    <cellStyle name="Followed Hyperlink" xfId="16737" builtinId="9" hidden="1"/>
    <cellStyle name="Followed Hyperlink" xfId="16731" builtinId="9" hidden="1"/>
    <cellStyle name="Followed Hyperlink" xfId="656" builtinId="9" hidden="1"/>
    <cellStyle name="Followed Hyperlink" xfId="16738" builtinId="9" hidden="1"/>
    <cellStyle name="Followed Hyperlink" xfId="16732" builtinId="9" hidden="1"/>
    <cellStyle name="Followed Hyperlink" xfId="15625" builtinId="9" hidden="1"/>
    <cellStyle name="Followed Hyperlink" xfId="18218" builtinId="9" hidden="1"/>
    <cellStyle name="Followed Hyperlink" xfId="18341" builtinId="9" hidden="1"/>
    <cellStyle name="Followed Hyperlink" xfId="15662" builtinId="9" hidden="1"/>
    <cellStyle name="Followed Hyperlink" xfId="18216" builtinId="9" hidden="1"/>
    <cellStyle name="Followed Hyperlink" xfId="18339" builtinId="9" hidden="1"/>
    <cellStyle name="Followed Hyperlink" xfId="15663" builtinId="9" hidden="1"/>
    <cellStyle name="Followed Hyperlink" xfId="18214" builtinId="9" hidden="1"/>
    <cellStyle name="Followed Hyperlink" xfId="18337" builtinId="9" hidden="1"/>
    <cellStyle name="Followed Hyperlink" xfId="664" builtinId="9" hidden="1"/>
    <cellStyle name="Followed Hyperlink" xfId="18212" builtinId="9" hidden="1"/>
    <cellStyle name="Followed Hyperlink" xfId="18335" builtinId="9" hidden="1"/>
    <cellStyle name="Followed Hyperlink" xfId="15611" builtinId="9" hidden="1"/>
    <cellStyle name="Followed Hyperlink" xfId="18210" builtinId="9" hidden="1"/>
    <cellStyle name="Followed Hyperlink" xfId="18333" builtinId="9" hidden="1"/>
    <cellStyle name="Followed Hyperlink" xfId="15613" builtinId="9" hidden="1"/>
    <cellStyle name="Followed Hyperlink" xfId="18208" builtinId="9" hidden="1"/>
    <cellStyle name="Followed Hyperlink" xfId="18331" builtinId="9" hidden="1"/>
    <cellStyle name="Followed Hyperlink" xfId="15624" builtinId="9" hidden="1"/>
    <cellStyle name="Followed Hyperlink" xfId="18217" builtinId="9" hidden="1"/>
    <cellStyle name="Followed Hyperlink" xfId="18340" builtinId="9" hidden="1"/>
    <cellStyle name="Followed Hyperlink" xfId="16157" builtinId="9" hidden="1"/>
    <cellStyle name="Followed Hyperlink" xfId="18215" builtinId="9" hidden="1"/>
    <cellStyle name="Followed Hyperlink" xfId="18338" builtinId="9" hidden="1"/>
    <cellStyle name="Followed Hyperlink" xfId="639" builtinId="9" hidden="1"/>
    <cellStyle name="Followed Hyperlink" xfId="18213" builtinId="9" hidden="1"/>
    <cellStyle name="Followed Hyperlink" xfId="18336" builtinId="9" hidden="1"/>
    <cellStyle name="Followed Hyperlink" xfId="15631" builtinId="9" hidden="1"/>
    <cellStyle name="Followed Hyperlink" xfId="18211" builtinId="9" hidden="1"/>
    <cellStyle name="Followed Hyperlink" xfId="18334" builtinId="9" hidden="1"/>
    <cellStyle name="Followed Hyperlink" xfId="1796" builtinId="9" hidden="1"/>
    <cellStyle name="Followed Hyperlink" xfId="18209" builtinId="9" hidden="1"/>
    <cellStyle name="Followed Hyperlink" xfId="18332" builtinId="9" hidden="1"/>
    <cellStyle name="Followed Hyperlink" xfId="15637" builtinId="9" hidden="1"/>
    <cellStyle name="Followed Hyperlink" xfId="18207" builtinId="9" hidden="1"/>
    <cellStyle name="Followed Hyperlink" xfId="18330" builtinId="9" hidden="1"/>
    <cellStyle name="Followed Hyperlink" xfId="15623"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0" builtinId="9" hidden="1"/>
    <cellStyle name="Followed Hyperlink" xfId="19761"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55"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899"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920" builtinId="9" hidden="1"/>
    <cellStyle name="Followed Hyperlink" xfId="19921"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0" builtinId="9" hidden="1"/>
    <cellStyle name="Followed Hyperlink" xfId="20321"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41"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20459" builtinId="9" hidden="1"/>
    <cellStyle name="Followed Hyperlink" xfId="20460"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2048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599" builtinId="9" hidden="1"/>
    <cellStyle name="Followed Hyperlink" xfId="20600"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620"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738"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20758" builtinId="9" hidden="1"/>
    <cellStyle name="Followed Hyperlink" xfId="20759"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18206" builtinId="9" hidden="1"/>
    <cellStyle name="Followed Hyperlink" xfId="15619" builtinId="9" hidden="1"/>
    <cellStyle name="Followed Hyperlink" xfId="19833" builtinId="9" hidden="1"/>
    <cellStyle name="Followed Hyperlink" xfId="15654" builtinId="9" hidden="1"/>
    <cellStyle name="Followed Hyperlink" xfId="19822" builtinId="9" hidden="1"/>
    <cellStyle name="Followed Hyperlink" xfId="15667" builtinId="9" hidden="1"/>
    <cellStyle name="Followed Hyperlink" xfId="19737" builtinId="9" hidden="1"/>
    <cellStyle name="Followed Hyperlink" xfId="19817" builtinId="9" hidden="1"/>
    <cellStyle name="Followed Hyperlink" xfId="19865" builtinId="9" hidden="1"/>
    <cellStyle name="Followed Hyperlink" xfId="18346" builtinId="9" hidden="1"/>
    <cellStyle name="Followed Hyperlink" xfId="19839" builtinId="9" hidden="1"/>
    <cellStyle name="Followed Hyperlink" xfId="18220" builtinId="9" hidden="1"/>
    <cellStyle name="Followed Hyperlink" xfId="19828" builtinId="9" hidden="1"/>
    <cellStyle name="Followed Hyperlink" xfId="18204" builtinId="9" hidden="1"/>
    <cellStyle name="Followed Hyperlink" xfId="18205" builtinId="9" hidden="1"/>
    <cellStyle name="Followed Hyperlink" xfId="18223" builtinId="9" hidden="1"/>
    <cellStyle name="Followed Hyperlink" xfId="15661" builtinId="9" hidden="1"/>
    <cellStyle name="Followed Hyperlink" xfId="18318" builtinId="9" hidden="1"/>
    <cellStyle name="Followed Hyperlink" xfId="19716" builtinId="9" hidden="1"/>
    <cellStyle name="Followed Hyperlink" xfId="19810" builtinId="9" hidden="1"/>
    <cellStyle name="Followed Hyperlink" xfId="19856" builtinId="9" hidden="1"/>
    <cellStyle name="Followed Hyperlink" xfId="15616" builtinId="9" hidden="1"/>
    <cellStyle name="Followed Hyperlink" xfId="19832" builtinId="9" hidden="1"/>
    <cellStyle name="Followed Hyperlink" xfId="18322" builtinId="9" hidden="1"/>
    <cellStyle name="Followed Hyperlink" xfId="19821" builtinId="9" hidden="1"/>
    <cellStyle name="Followed Hyperlink" xfId="15669" builtinId="9" hidden="1"/>
    <cellStyle name="Followed Hyperlink" xfId="19738" builtinId="9" hidden="1"/>
    <cellStyle name="Followed Hyperlink" xfId="19816" builtinId="9" hidden="1"/>
    <cellStyle name="Followed Hyperlink" xfId="19866" builtinId="9" hidden="1"/>
    <cellStyle name="Followed Hyperlink" xfId="15636" builtinId="9" hidden="1"/>
    <cellStyle name="Followed Hyperlink" xfId="19838" builtinId="9" hidden="1"/>
    <cellStyle name="Followed Hyperlink" xfId="15092" builtinId="9" hidden="1"/>
    <cellStyle name="Followed Hyperlink" xfId="19827" builtinId="9" hidden="1"/>
    <cellStyle name="Followed Hyperlink" xfId="16770" builtinId="9" hidden="1"/>
    <cellStyle name="Followed Hyperlink" xfId="16779" builtinId="9" hidden="1"/>
    <cellStyle name="Followed Hyperlink" xfId="16775" builtinId="9" hidden="1"/>
    <cellStyle name="Followed Hyperlink" xfId="15643" builtinId="9" hidden="1"/>
    <cellStyle name="Followed Hyperlink" xfId="16158" builtinId="9" hidden="1"/>
    <cellStyle name="Followed Hyperlink" xfId="15617" builtinId="9" hidden="1"/>
    <cellStyle name="Followed Hyperlink" xfId="15665" builtinId="9" hidden="1"/>
    <cellStyle name="Followed Hyperlink" xfId="15621" builtinId="9" hidden="1"/>
    <cellStyle name="Followed Hyperlink" xfId="18313" builtinId="9" hidden="1"/>
    <cellStyle name="Followed Hyperlink" xfId="18324" builtinId="9" hidden="1"/>
    <cellStyle name="Followed Hyperlink" xfId="15098" builtinId="9" hidden="1"/>
    <cellStyle name="Followed Hyperlink" xfId="15106" builtinId="9" hidden="1"/>
    <cellStyle name="Followed Hyperlink" xfId="15639" builtinId="9" hidden="1"/>
    <cellStyle name="Followed Hyperlink" xfId="1780" builtinId="9" hidden="1"/>
    <cellStyle name="Followed Hyperlink" xfId="18327" builtinId="9" hidden="1"/>
    <cellStyle name="Followed Hyperlink" xfId="16733" builtinId="9" hidden="1"/>
    <cellStyle name="Followed Hyperlink" xfId="18299" builtinId="9" hidden="1"/>
    <cellStyle name="Followed Hyperlink" xfId="1777" builtinId="9" hidden="1"/>
    <cellStyle name="Followed Hyperlink" xfId="18202" builtinId="9" hidden="1"/>
    <cellStyle name="Followed Hyperlink" xfId="1774" builtinId="9" hidden="1"/>
    <cellStyle name="Followed Hyperlink" xfId="16736" builtinId="9" hidden="1"/>
    <cellStyle name="Followed Hyperlink" xfId="18305" builtinId="9" hidden="1"/>
    <cellStyle name="Followed Hyperlink" xfId="18321" builtinId="9" hidden="1"/>
    <cellStyle name="Followed Hyperlink" xfId="19731" builtinId="9" hidden="1"/>
    <cellStyle name="Followed Hyperlink" xfId="19854" builtinId="9" hidden="1"/>
    <cellStyle name="Followed Hyperlink" xfId="18201" builtinId="9" hidden="1"/>
    <cellStyle name="Followed Hyperlink" xfId="19729" builtinId="9" hidden="1"/>
    <cellStyle name="Followed Hyperlink" xfId="19852" builtinId="9" hidden="1"/>
    <cellStyle name="Followed Hyperlink" xfId="18839" builtinId="9" hidden="1"/>
    <cellStyle name="Followed Hyperlink" xfId="19727" builtinId="9" hidden="1"/>
    <cellStyle name="Followed Hyperlink" xfId="19850" builtinId="9" hidden="1"/>
    <cellStyle name="Followed Hyperlink" xfId="15647" builtinId="9" hidden="1"/>
    <cellStyle name="Followed Hyperlink" xfId="19725" builtinId="9" hidden="1"/>
    <cellStyle name="Followed Hyperlink" xfId="19848" builtinId="9" hidden="1"/>
    <cellStyle name="Followed Hyperlink" xfId="18316" builtinId="9" hidden="1"/>
    <cellStyle name="Followed Hyperlink" xfId="19723" builtinId="9" hidden="1"/>
    <cellStyle name="Followed Hyperlink" xfId="19846" builtinId="9" hidden="1"/>
    <cellStyle name="Followed Hyperlink" xfId="15668" builtinId="9" hidden="1"/>
    <cellStyle name="Followed Hyperlink" xfId="19721" builtinId="9" hidden="1"/>
    <cellStyle name="Followed Hyperlink" xfId="19844" builtinId="9" hidden="1"/>
    <cellStyle name="Followed Hyperlink" xfId="1933" builtinId="9" hidden="1"/>
    <cellStyle name="Followed Hyperlink" xfId="19730" builtinId="9" hidden="1"/>
    <cellStyle name="Followed Hyperlink" xfId="19853" builtinId="9" hidden="1"/>
    <cellStyle name="Followed Hyperlink" xfId="18838" builtinId="9" hidden="1"/>
    <cellStyle name="Followed Hyperlink" xfId="19728" builtinId="9" hidden="1"/>
    <cellStyle name="Followed Hyperlink" xfId="19851" builtinId="9" hidden="1"/>
    <cellStyle name="Followed Hyperlink" xfId="16740" builtinId="9" hidden="1"/>
    <cellStyle name="Followed Hyperlink" xfId="19726" builtinId="9" hidden="1"/>
    <cellStyle name="Followed Hyperlink" xfId="19849" builtinId="9" hidden="1"/>
    <cellStyle name="Followed Hyperlink" xfId="15088" builtinId="9" hidden="1"/>
    <cellStyle name="Followed Hyperlink" xfId="19724" builtinId="9" hidden="1"/>
    <cellStyle name="Followed Hyperlink" xfId="19847" builtinId="9" hidden="1"/>
    <cellStyle name="Followed Hyperlink" xfId="15670" builtinId="9" hidden="1"/>
    <cellStyle name="Followed Hyperlink" xfId="19722" builtinId="9" hidden="1"/>
    <cellStyle name="Followed Hyperlink" xfId="19845" builtinId="9" hidden="1"/>
    <cellStyle name="Followed Hyperlink" xfId="18310" builtinId="9" hidden="1"/>
    <cellStyle name="Followed Hyperlink" xfId="19720" builtinId="9" hidden="1"/>
    <cellStyle name="Followed Hyperlink" xfId="19843" builtinId="9" hidden="1"/>
    <cellStyle name="Followed Hyperlink" xfId="18347"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78" builtinId="9" hidden="1"/>
    <cellStyle name="Followed Hyperlink" xfId="20879"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99"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6" builtinId="9" hidden="1"/>
    <cellStyle name="Followed Hyperlink" xfId="21297"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317"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68"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6" builtinId="9" hidden="1"/>
    <cellStyle name="Followed Hyperlink" xfId="21437"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57"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1575" builtinId="9" hidden="1"/>
    <cellStyle name="Followed Hyperlink" xfId="21576" builtinId="9" hidden="1"/>
    <cellStyle name="Followed Hyperlink" xfId="21577"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97"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19719" builtinId="9" hidden="1"/>
    <cellStyle name="Followed Hyperlink" xfId="16734" builtinId="9" hidden="1"/>
    <cellStyle name="Followed Hyperlink" xfId="21346" builtinId="9" hidden="1"/>
    <cellStyle name="Followed Hyperlink" xfId="18311" builtinId="9" hidden="1"/>
    <cellStyle name="Followed Hyperlink" xfId="21335" builtinId="9" hidden="1"/>
    <cellStyle name="Followed Hyperlink" xfId="15620" builtinId="9" hidden="1"/>
    <cellStyle name="Followed Hyperlink" xfId="21250" builtinId="9" hidden="1"/>
    <cellStyle name="Followed Hyperlink" xfId="21330" builtinId="9" hidden="1"/>
    <cellStyle name="Followed Hyperlink" xfId="21378" builtinId="9" hidden="1"/>
    <cellStyle name="Followed Hyperlink" xfId="19859" builtinId="9" hidden="1"/>
    <cellStyle name="Followed Hyperlink" xfId="21352" builtinId="9" hidden="1"/>
    <cellStyle name="Followed Hyperlink" xfId="19733" builtinId="9" hidden="1"/>
    <cellStyle name="Followed Hyperlink" xfId="21341" builtinId="9" hidden="1"/>
    <cellStyle name="Followed Hyperlink" xfId="19717" builtinId="9" hidden="1"/>
    <cellStyle name="Followed Hyperlink" xfId="19718" builtinId="9" hidden="1"/>
    <cellStyle name="Followed Hyperlink" xfId="19736" builtinId="9" hidden="1"/>
    <cellStyle name="Followed Hyperlink" xfId="674" builtinId="9" hidden="1"/>
    <cellStyle name="Followed Hyperlink" xfId="19831" builtinId="9" hidden="1"/>
    <cellStyle name="Followed Hyperlink" xfId="21229" builtinId="9" hidden="1"/>
    <cellStyle name="Followed Hyperlink" xfId="21323" builtinId="9" hidden="1"/>
    <cellStyle name="Followed Hyperlink" xfId="21369" builtinId="9" hidden="1"/>
    <cellStyle name="Followed Hyperlink" xfId="15666" builtinId="9" hidden="1"/>
    <cellStyle name="Followed Hyperlink" xfId="21345" builtinId="9" hidden="1"/>
    <cellStyle name="Followed Hyperlink" xfId="19835" builtinId="9" hidden="1"/>
    <cellStyle name="Followed Hyperlink" xfId="21334" builtinId="9" hidden="1"/>
    <cellStyle name="Followed Hyperlink" xfId="3487" builtinId="9" hidden="1"/>
    <cellStyle name="Followed Hyperlink" xfId="21251" builtinId="9" hidden="1"/>
    <cellStyle name="Followed Hyperlink" xfId="21329" builtinId="9" hidden="1"/>
    <cellStyle name="Followed Hyperlink" xfId="21379" builtinId="9" hidden="1"/>
    <cellStyle name="Followed Hyperlink" xfId="18351" builtinId="9" hidden="1"/>
    <cellStyle name="Followed Hyperlink" xfId="21351" builtinId="9" hidden="1"/>
    <cellStyle name="Followed Hyperlink" xfId="18221" builtinId="9" hidden="1"/>
    <cellStyle name="Followed Hyperlink" xfId="21340" builtinId="9" hidden="1"/>
    <cellStyle name="Followed Hyperlink" xfId="18307" builtinId="9" hidden="1"/>
    <cellStyle name="Followed Hyperlink" xfId="18350" builtinId="9" hidden="1"/>
    <cellStyle name="Followed Hyperlink" xfId="18329" builtinId="9" hidden="1"/>
    <cellStyle name="Followed Hyperlink" xfId="1945" builtinId="9" hidden="1"/>
    <cellStyle name="Followed Hyperlink" xfId="18222" builtinId="9" hidden="1"/>
    <cellStyle name="Followed Hyperlink" xfId="18349" builtinId="9" hidden="1"/>
    <cellStyle name="Followed Hyperlink" xfId="18328" builtinId="9" hidden="1"/>
    <cellStyle name="Followed Hyperlink" xfId="18219" builtinId="9" hidden="1"/>
    <cellStyle name="Followed Hyperlink" xfId="19826" builtinId="9" hidden="1"/>
    <cellStyle name="Followed Hyperlink" xfId="19837" builtinId="9" hidden="1"/>
    <cellStyle name="Followed Hyperlink" xfId="15614" builtinId="9" hidden="1"/>
    <cellStyle name="Followed Hyperlink" xfId="18345" builtinId="9" hidden="1"/>
    <cellStyle name="Followed Hyperlink" xfId="18323" builtinId="9" hidden="1"/>
    <cellStyle name="Followed Hyperlink" xfId="18354" builtinId="9" hidden="1"/>
    <cellStyle name="Followed Hyperlink" xfId="19840" builtinId="9" hidden="1"/>
    <cellStyle name="Followed Hyperlink" xfId="18227" builtinId="9" hidden="1"/>
    <cellStyle name="Followed Hyperlink" xfId="19812" builtinId="9" hidden="1"/>
    <cellStyle name="Followed Hyperlink" xfId="18301" builtinId="9" hidden="1"/>
    <cellStyle name="Followed Hyperlink" xfId="19715" builtinId="9" hidden="1"/>
    <cellStyle name="Followed Hyperlink" xfId="16156" builtinId="9" hidden="1"/>
    <cellStyle name="Followed Hyperlink" xfId="18300" builtinId="9" hidden="1"/>
    <cellStyle name="Followed Hyperlink" xfId="19818" builtinId="9" hidden="1"/>
    <cellStyle name="Followed Hyperlink" xfId="19834" builtinId="9" hidden="1"/>
    <cellStyle name="Followed Hyperlink" xfId="21244" builtinId="9" hidden="1"/>
    <cellStyle name="Followed Hyperlink" xfId="21367" builtinId="9" hidden="1"/>
    <cellStyle name="Followed Hyperlink" xfId="19714" builtinId="9" hidden="1"/>
    <cellStyle name="Followed Hyperlink" xfId="21242" builtinId="9" hidden="1"/>
    <cellStyle name="Followed Hyperlink" xfId="21365" builtinId="9" hidden="1"/>
    <cellStyle name="Followed Hyperlink" xfId="20352" builtinId="9" hidden="1"/>
    <cellStyle name="Followed Hyperlink" xfId="21240" builtinId="9" hidden="1"/>
    <cellStyle name="Followed Hyperlink" xfId="21363" builtinId="9" hidden="1"/>
    <cellStyle name="Followed Hyperlink" xfId="18226" builtinId="9" hidden="1"/>
    <cellStyle name="Followed Hyperlink" xfId="21238" builtinId="9" hidden="1"/>
    <cellStyle name="Followed Hyperlink" xfId="21361" builtinId="9" hidden="1"/>
    <cellStyle name="Followed Hyperlink" xfId="19829" builtinId="9" hidden="1"/>
    <cellStyle name="Followed Hyperlink" xfId="21236" builtinId="9" hidden="1"/>
    <cellStyle name="Followed Hyperlink" xfId="21359" builtinId="9" hidden="1"/>
    <cellStyle name="Followed Hyperlink" xfId="643" builtinId="9" hidden="1"/>
    <cellStyle name="Followed Hyperlink" xfId="21234" builtinId="9" hidden="1"/>
    <cellStyle name="Followed Hyperlink" xfId="21357" builtinId="9" hidden="1"/>
    <cellStyle name="Followed Hyperlink" xfId="15612" builtinId="9" hidden="1"/>
    <cellStyle name="Followed Hyperlink" xfId="21243" builtinId="9" hidden="1"/>
    <cellStyle name="Followed Hyperlink" xfId="21366" builtinId="9" hidden="1"/>
    <cellStyle name="Followed Hyperlink" xfId="20351" builtinId="9" hidden="1"/>
    <cellStyle name="Followed Hyperlink" xfId="21241" builtinId="9" hidden="1"/>
    <cellStyle name="Followed Hyperlink" xfId="21364" builtinId="9" hidden="1"/>
    <cellStyle name="Followed Hyperlink" xfId="15629" builtinId="9" hidden="1"/>
    <cellStyle name="Followed Hyperlink" xfId="21239" builtinId="9" hidden="1"/>
    <cellStyle name="Followed Hyperlink" xfId="21362" builtinId="9" hidden="1"/>
    <cellStyle name="Followed Hyperlink" xfId="18312" builtinId="9" hidden="1"/>
    <cellStyle name="Followed Hyperlink" xfId="21237" builtinId="9" hidden="1"/>
    <cellStyle name="Followed Hyperlink" xfId="21360" builtinId="9" hidden="1"/>
    <cellStyle name="Followed Hyperlink" xfId="18306" builtinId="9" hidden="1"/>
    <cellStyle name="Followed Hyperlink" xfId="21235" builtinId="9" hidden="1"/>
    <cellStyle name="Followed Hyperlink" xfId="21358" builtinId="9" hidden="1"/>
    <cellStyle name="Followed Hyperlink" xfId="19823" builtinId="9" hidden="1"/>
    <cellStyle name="Followed Hyperlink" xfId="21233" builtinId="9" hidden="1"/>
    <cellStyle name="Followed Hyperlink" xfId="21356" builtinId="9" hidden="1"/>
    <cellStyle name="Followed Hyperlink" xfId="19860"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7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39" builtinId="9" hidden="1"/>
    <cellStyle name="Followed Hyperlink" xfId="23540"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60"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678" builtinId="9" hidden="1"/>
    <cellStyle name="Followed Hyperlink" xfId="23679"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3699" builtinId="9" hidden="1"/>
    <cellStyle name="Followed Hyperlink" xfId="23700"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19" builtinId="9" hidden="1"/>
    <cellStyle name="Followed Hyperlink" xfId="23820"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40"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1232" builtinId="9" hidden="1"/>
    <cellStyle name="Followed Hyperlink" xfId="18344" builtinId="9" hidden="1"/>
    <cellStyle name="Followed Hyperlink" xfId="22856" builtinId="9" hidden="1"/>
    <cellStyle name="Followed Hyperlink" xfId="19824" builtinId="9" hidden="1"/>
    <cellStyle name="Followed Hyperlink" xfId="22846" builtinId="9" hidden="1"/>
    <cellStyle name="Followed Hyperlink" xfId="18302" builtinId="9" hidden="1"/>
    <cellStyle name="Followed Hyperlink" xfId="22763" builtinId="9" hidden="1"/>
    <cellStyle name="Followed Hyperlink" xfId="22841" builtinId="9" hidden="1"/>
    <cellStyle name="Followed Hyperlink" xfId="22886" builtinId="9" hidden="1"/>
    <cellStyle name="Followed Hyperlink" xfId="21372" builtinId="9" hidden="1"/>
    <cellStyle name="Followed Hyperlink" xfId="22862" builtinId="9" hidden="1"/>
    <cellStyle name="Followed Hyperlink" xfId="21246" builtinId="9" hidden="1"/>
    <cellStyle name="Followed Hyperlink" xfId="22852" builtinId="9" hidden="1"/>
    <cellStyle name="Followed Hyperlink" xfId="21230" builtinId="9" hidden="1"/>
    <cellStyle name="Followed Hyperlink" xfId="21231" builtinId="9" hidden="1"/>
    <cellStyle name="Followed Hyperlink" xfId="21249" builtinId="9" hidden="1"/>
    <cellStyle name="Followed Hyperlink" xfId="15105" builtinId="9" hidden="1"/>
    <cellStyle name="Followed Hyperlink" xfId="21344" builtinId="9" hidden="1"/>
    <cellStyle name="Followed Hyperlink" xfId="22742" builtinId="9" hidden="1"/>
    <cellStyle name="Followed Hyperlink" xfId="22836" builtinId="9" hidden="1"/>
    <cellStyle name="Followed Hyperlink" xfId="22879" builtinId="9" hidden="1"/>
    <cellStyle name="Followed Hyperlink" xfId="15664" builtinId="9" hidden="1"/>
    <cellStyle name="Followed Hyperlink" xfId="22855" builtinId="9" hidden="1"/>
    <cellStyle name="Followed Hyperlink" xfId="21348" builtinId="9" hidden="1"/>
    <cellStyle name="Followed Hyperlink" xfId="22845" builtinId="9" hidden="1"/>
    <cellStyle name="Followed Hyperlink" xfId="18317" builtinId="9" hidden="1"/>
    <cellStyle name="Followed Hyperlink" xfId="22764" builtinId="9" hidden="1"/>
    <cellStyle name="Followed Hyperlink" xfId="22840" builtinId="9" hidden="1"/>
    <cellStyle name="Followed Hyperlink" xfId="22887" builtinId="9" hidden="1"/>
    <cellStyle name="Followed Hyperlink" xfId="19864" builtinId="9" hidden="1"/>
    <cellStyle name="Followed Hyperlink" xfId="22861" builtinId="9" hidden="1"/>
    <cellStyle name="Followed Hyperlink" xfId="19734" builtinId="9" hidden="1"/>
    <cellStyle name="Followed Hyperlink" xfId="22851" builtinId="9" hidden="1"/>
    <cellStyle name="Followed Hyperlink" xfId="19820" builtinId="9" hidden="1"/>
    <cellStyle name="Followed Hyperlink" xfId="19863" builtinId="9" hidden="1"/>
    <cellStyle name="Followed Hyperlink" xfId="19842" builtinId="9" hidden="1"/>
    <cellStyle name="Followed Hyperlink" xfId="655" builtinId="9" hidden="1"/>
    <cellStyle name="Followed Hyperlink" xfId="19735" builtinId="9" hidden="1"/>
    <cellStyle name="Followed Hyperlink" xfId="19862" builtinId="9" hidden="1"/>
    <cellStyle name="Followed Hyperlink" xfId="19841" builtinId="9" hidden="1"/>
    <cellStyle name="Followed Hyperlink" xfId="19732" builtinId="9" hidden="1"/>
    <cellStyle name="Followed Hyperlink" xfId="21339" builtinId="9" hidden="1"/>
    <cellStyle name="Followed Hyperlink" xfId="21350" builtinId="9" hidden="1"/>
    <cellStyle name="Followed Hyperlink" xfId="18348" builtinId="9" hidden="1"/>
    <cellStyle name="Followed Hyperlink" xfId="19858" builtinId="9" hidden="1"/>
    <cellStyle name="Followed Hyperlink" xfId="19836" builtinId="9" hidden="1"/>
    <cellStyle name="Followed Hyperlink" xfId="19867" builtinId="9" hidden="1"/>
    <cellStyle name="Followed Hyperlink" xfId="21353" builtinId="9" hidden="1"/>
    <cellStyle name="Followed Hyperlink" xfId="19740" builtinId="9" hidden="1"/>
    <cellStyle name="Followed Hyperlink" xfId="21325" builtinId="9" hidden="1"/>
    <cellStyle name="Followed Hyperlink" xfId="19814" builtinId="9" hidden="1"/>
    <cellStyle name="Followed Hyperlink" xfId="21228" builtinId="9" hidden="1"/>
    <cellStyle name="Followed Hyperlink" xfId="18355" builtinId="9" hidden="1"/>
    <cellStyle name="Followed Hyperlink" xfId="19813" builtinId="9" hidden="1"/>
    <cellStyle name="Followed Hyperlink" xfId="21331" builtinId="9" hidden="1"/>
    <cellStyle name="Followed Hyperlink" xfId="21347" builtinId="9" hidden="1"/>
    <cellStyle name="Followed Hyperlink" xfId="22757" builtinId="9" hidden="1"/>
    <cellStyle name="Followed Hyperlink" xfId="22877" builtinId="9" hidden="1"/>
    <cellStyle name="Followed Hyperlink" xfId="21227" builtinId="9" hidden="1"/>
    <cellStyle name="Followed Hyperlink" xfId="22755" builtinId="9" hidden="1"/>
    <cellStyle name="Followed Hyperlink" xfId="22875" builtinId="9" hidden="1"/>
    <cellStyle name="Followed Hyperlink" xfId="21865" builtinId="9" hidden="1"/>
    <cellStyle name="Followed Hyperlink" xfId="22753" builtinId="9" hidden="1"/>
    <cellStyle name="Followed Hyperlink" xfId="22873" builtinId="9" hidden="1"/>
    <cellStyle name="Followed Hyperlink" xfId="19739" builtinId="9" hidden="1"/>
    <cellStyle name="Followed Hyperlink" xfId="22751" builtinId="9" hidden="1"/>
    <cellStyle name="Followed Hyperlink" xfId="22871" builtinId="9" hidden="1"/>
    <cellStyle name="Followed Hyperlink" xfId="21342" builtinId="9" hidden="1"/>
    <cellStyle name="Followed Hyperlink" xfId="22749" builtinId="9" hidden="1"/>
    <cellStyle name="Followed Hyperlink" xfId="22869" builtinId="9" hidden="1"/>
    <cellStyle name="Followed Hyperlink" xfId="18298" builtinId="9" hidden="1"/>
    <cellStyle name="Followed Hyperlink" xfId="22747" builtinId="9" hidden="1"/>
    <cellStyle name="Followed Hyperlink" xfId="22867" builtinId="9" hidden="1"/>
    <cellStyle name="Followed Hyperlink" xfId="15633" builtinId="9" hidden="1"/>
    <cellStyle name="Followed Hyperlink" xfId="22756" builtinId="9" hidden="1"/>
    <cellStyle name="Followed Hyperlink" xfId="22876" builtinId="9" hidden="1"/>
    <cellStyle name="Followed Hyperlink" xfId="21864" builtinId="9" hidden="1"/>
    <cellStyle name="Followed Hyperlink" xfId="22754" builtinId="9" hidden="1"/>
    <cellStyle name="Followed Hyperlink" xfId="22874" builtinId="9" hidden="1"/>
    <cellStyle name="Followed Hyperlink" xfId="15648" builtinId="9" hidden="1"/>
    <cellStyle name="Followed Hyperlink" xfId="22752" builtinId="9" hidden="1"/>
    <cellStyle name="Followed Hyperlink" xfId="22872" builtinId="9" hidden="1"/>
    <cellStyle name="Followed Hyperlink" xfId="19825" builtinId="9" hidden="1"/>
    <cellStyle name="Followed Hyperlink" xfId="22750" builtinId="9" hidden="1"/>
    <cellStyle name="Followed Hyperlink" xfId="22870" builtinId="9" hidden="1"/>
    <cellStyle name="Followed Hyperlink" xfId="19819" builtinId="9" hidden="1"/>
    <cellStyle name="Followed Hyperlink" xfId="22748" builtinId="9" hidden="1"/>
    <cellStyle name="Followed Hyperlink" xfId="22868" builtinId="9" hidden="1"/>
    <cellStyle name="Followed Hyperlink" xfId="21336" builtinId="9" hidden="1"/>
    <cellStyle name="Followed Hyperlink" xfId="22746" builtinId="9" hidden="1"/>
    <cellStyle name="Followed Hyperlink" xfId="22866" builtinId="9" hidden="1"/>
    <cellStyle name="Followed Hyperlink" xfId="21373"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958" builtinId="9" hidden="1"/>
    <cellStyle name="Followed Hyperlink" xfId="23959"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979" builtinId="9" hidden="1"/>
    <cellStyle name="Followed Hyperlink" xfId="23980"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099" builtinId="9" hidden="1"/>
    <cellStyle name="Followed Hyperlink" xfId="24100"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120"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4238" builtinId="9" hidden="1"/>
    <cellStyle name="Followed Hyperlink" xfId="24239"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71" builtinId="9" hidden="1"/>
    <cellStyle name="Followed Hyperlink" xfId="24377" builtinId="9" hidden="1"/>
    <cellStyle name="Followed Hyperlink" xfId="24378" builtinId="9" hidden="1"/>
    <cellStyle name="Followed Hyperlink" xfId="24379"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4517"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4537" builtinId="9" hidden="1"/>
    <cellStyle name="Followed Hyperlink" xfId="24538"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7" builtinId="9" hidden="1"/>
    <cellStyle name="Followed Hyperlink" xfId="24658"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78"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796"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4816"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5" builtinId="9" hidden="1"/>
    <cellStyle name="Followed Hyperlink" xfId="24936"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56"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2745" builtinId="9" hidden="1"/>
    <cellStyle name="Followed Hyperlink" xfId="19857" builtinId="9" hidden="1"/>
    <cellStyle name="Followed Hyperlink" xfId="24352" builtinId="9" hidden="1"/>
    <cellStyle name="Followed Hyperlink" xfId="21337" builtinId="9" hidden="1"/>
    <cellStyle name="Followed Hyperlink" xfId="24344" builtinId="9" hidden="1"/>
    <cellStyle name="Followed Hyperlink" xfId="19815" builtinId="9" hidden="1"/>
    <cellStyle name="Followed Hyperlink" xfId="24267" builtinId="9" hidden="1"/>
    <cellStyle name="Followed Hyperlink" xfId="24341" builtinId="9" hidden="1"/>
    <cellStyle name="Followed Hyperlink" xfId="24375" builtinId="9" hidden="1"/>
    <cellStyle name="Followed Hyperlink" xfId="22881" builtinId="9" hidden="1"/>
    <cellStyle name="Followed Hyperlink" xfId="24357" builtinId="9" hidden="1"/>
    <cellStyle name="Followed Hyperlink" xfId="22759" builtinId="9" hidden="1"/>
    <cellStyle name="Followed Hyperlink" xfId="24348" builtinId="9" hidden="1"/>
    <cellStyle name="Followed Hyperlink" xfId="22743" builtinId="9" hidden="1"/>
    <cellStyle name="Followed Hyperlink" xfId="22744" builtinId="9" hidden="1"/>
    <cellStyle name="Followed Hyperlink" xfId="22762" builtinId="9" hidden="1"/>
    <cellStyle name="Followed Hyperlink" xfId="16735" builtinId="9" hidden="1"/>
    <cellStyle name="Followed Hyperlink" xfId="22854" builtinId="9" hidden="1"/>
    <cellStyle name="Followed Hyperlink" xfId="24249" builtinId="9" hidden="1"/>
    <cellStyle name="Followed Hyperlink" xfId="24338" builtinId="9" hidden="1"/>
    <cellStyle name="Followed Hyperlink" xfId="24372" builtinId="9" hidden="1"/>
    <cellStyle name="Followed Hyperlink" xfId="15091" builtinId="9" hidden="1"/>
    <cellStyle name="Followed Hyperlink" xfId="24351" builtinId="9" hidden="1"/>
    <cellStyle name="Followed Hyperlink" xfId="22858" builtinId="9" hidden="1"/>
    <cellStyle name="Followed Hyperlink" xfId="24343" builtinId="9" hidden="1"/>
    <cellStyle name="Followed Hyperlink" xfId="19830" builtinId="9" hidden="1"/>
    <cellStyle name="Followed Hyperlink" xfId="24268" builtinId="9" hidden="1"/>
    <cellStyle name="Followed Hyperlink" xfId="24340" builtinId="9" hidden="1"/>
    <cellStyle name="Followed Hyperlink" xfId="24376" builtinId="9" hidden="1"/>
    <cellStyle name="Followed Hyperlink" xfId="21377" builtinId="9" hidden="1"/>
    <cellStyle name="Followed Hyperlink" xfId="24356" builtinId="9" hidden="1"/>
    <cellStyle name="Followed Hyperlink" xfId="21247" builtinId="9" hidden="1"/>
    <cellStyle name="Followed Hyperlink" xfId="24347" builtinId="9" hidden="1"/>
    <cellStyle name="Followed Hyperlink" xfId="21333" builtinId="9" hidden="1"/>
    <cellStyle name="Followed Hyperlink" xfId="21376" builtinId="9" hidden="1"/>
    <cellStyle name="Followed Hyperlink" xfId="21355" builtinId="9" hidden="1"/>
    <cellStyle name="Followed Hyperlink" xfId="15093" builtinId="9" hidden="1"/>
    <cellStyle name="Followed Hyperlink" xfId="21248" builtinId="9" hidden="1"/>
    <cellStyle name="Followed Hyperlink" xfId="21375" builtinId="9" hidden="1"/>
    <cellStyle name="Followed Hyperlink" xfId="21354" builtinId="9" hidden="1"/>
    <cellStyle name="Followed Hyperlink" xfId="21245" builtinId="9" hidden="1"/>
    <cellStyle name="Followed Hyperlink" xfId="22850" builtinId="9" hidden="1"/>
    <cellStyle name="Followed Hyperlink" xfId="22860" builtinId="9" hidden="1"/>
    <cellStyle name="Followed Hyperlink" xfId="19861" builtinId="9" hidden="1"/>
    <cellStyle name="Followed Hyperlink" xfId="21371" builtinId="9" hidden="1"/>
    <cellStyle name="Followed Hyperlink" xfId="21349" builtinId="9" hidden="1"/>
    <cellStyle name="Followed Hyperlink" xfId="21380" builtinId="9" hidden="1"/>
    <cellStyle name="Followed Hyperlink" xfId="22863" builtinId="9" hidden="1"/>
    <cellStyle name="Followed Hyperlink" xfId="21253" builtinId="9" hidden="1"/>
    <cellStyle name="Followed Hyperlink" xfId="22837" builtinId="9" hidden="1"/>
    <cellStyle name="Followed Hyperlink" xfId="21327" builtinId="9" hidden="1"/>
    <cellStyle name="Followed Hyperlink" xfId="22741" builtinId="9" hidden="1"/>
    <cellStyle name="Followed Hyperlink" xfId="19868" builtinId="9" hidden="1"/>
    <cellStyle name="Followed Hyperlink" xfId="21326" builtinId="9" hidden="1"/>
    <cellStyle name="Followed Hyperlink" xfId="22842" builtinId="9" hidden="1"/>
    <cellStyle name="Followed Hyperlink" xfId="22857" builtinId="9" hidden="1"/>
    <cellStyle name="Followed Hyperlink" xfId="24264" builtinId="9" hidden="1"/>
    <cellStyle name="Followed Hyperlink" xfId="24370" builtinId="9" hidden="1"/>
    <cellStyle name="Followed Hyperlink" xfId="22740" builtinId="9" hidden="1"/>
    <cellStyle name="Followed Hyperlink" xfId="24262" builtinId="9" hidden="1"/>
    <cellStyle name="Followed Hyperlink" xfId="24368" builtinId="9" hidden="1"/>
    <cellStyle name="Followed Hyperlink" xfId="23372" builtinId="9" hidden="1"/>
    <cellStyle name="Followed Hyperlink" xfId="24260" builtinId="9" hidden="1"/>
    <cellStyle name="Followed Hyperlink" xfId="24366" builtinId="9" hidden="1"/>
    <cellStyle name="Followed Hyperlink" xfId="21252" builtinId="9" hidden="1"/>
    <cellStyle name="Followed Hyperlink" xfId="24258" builtinId="9" hidden="1"/>
    <cellStyle name="Followed Hyperlink" xfId="24364" builtinId="9" hidden="1"/>
    <cellStyle name="Followed Hyperlink" xfId="22853" builtinId="9" hidden="1"/>
    <cellStyle name="Followed Hyperlink" xfId="24256" builtinId="9" hidden="1"/>
    <cellStyle name="Followed Hyperlink" xfId="24362" builtinId="9" hidden="1"/>
    <cellStyle name="Followed Hyperlink" xfId="19811" builtinId="9" hidden="1"/>
    <cellStyle name="Followed Hyperlink" xfId="24254" builtinId="9" hidden="1"/>
    <cellStyle name="Followed Hyperlink" xfId="24360" builtinId="9" hidden="1"/>
    <cellStyle name="Followed Hyperlink" xfId="16641" builtinId="9" hidden="1"/>
    <cellStyle name="Followed Hyperlink" xfId="24263" builtinId="9" hidden="1"/>
    <cellStyle name="Followed Hyperlink" xfId="24369" builtinId="9" hidden="1"/>
    <cellStyle name="Followed Hyperlink" xfId="23371" builtinId="9" hidden="1"/>
    <cellStyle name="Followed Hyperlink" xfId="24261" builtinId="9" hidden="1"/>
    <cellStyle name="Followed Hyperlink" xfId="24367" builtinId="9" hidden="1"/>
    <cellStyle name="Followed Hyperlink" xfId="15100" builtinId="9" hidden="1"/>
    <cellStyle name="Followed Hyperlink" xfId="24259" builtinId="9" hidden="1"/>
    <cellStyle name="Followed Hyperlink" xfId="24365" builtinId="9" hidden="1"/>
    <cellStyle name="Followed Hyperlink" xfId="21338" builtinId="9" hidden="1"/>
    <cellStyle name="Followed Hyperlink" xfId="24257" builtinId="9" hidden="1"/>
    <cellStyle name="Followed Hyperlink" xfId="24363" builtinId="9" hidden="1"/>
    <cellStyle name="Followed Hyperlink" xfId="21332" builtinId="9" hidden="1"/>
    <cellStyle name="Followed Hyperlink" xfId="24255" builtinId="9" hidden="1"/>
    <cellStyle name="Followed Hyperlink" xfId="24361" builtinId="9" hidden="1"/>
    <cellStyle name="Followed Hyperlink" xfId="22847" builtinId="9" hidden="1"/>
    <cellStyle name="Followed Hyperlink" xfId="24253" builtinId="9" hidden="1"/>
    <cellStyle name="Followed Hyperlink" xfId="24359" builtinId="9" hidden="1"/>
    <cellStyle name="Followed Hyperlink" xfId="22882"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42"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4252" builtinId="9" hidden="1"/>
    <cellStyle name="Followed Hyperlink" xfId="21370" builtinId="9" hidden="1"/>
    <cellStyle name="Followed Hyperlink" xfId="25827" builtinId="9" hidden="1"/>
    <cellStyle name="Followed Hyperlink" xfId="22848" builtinId="9" hidden="1"/>
    <cellStyle name="Followed Hyperlink" xfId="25823" builtinId="9" hidden="1"/>
    <cellStyle name="Followed Hyperlink" xfId="21328" builtinId="9" hidden="1"/>
    <cellStyle name="Followed Hyperlink" xfId="25748" builtinId="9" hidden="1"/>
    <cellStyle name="Followed Hyperlink" xfId="25821" builtinId="9" hidden="1"/>
    <cellStyle name="Followed Hyperlink" xfId="25844" builtinId="9" hidden="1"/>
    <cellStyle name="Followed Hyperlink" xfId="24373" builtinId="9" hidden="1"/>
    <cellStyle name="Followed Hyperlink" xfId="25829" builtinId="9" hidden="1"/>
    <cellStyle name="Followed Hyperlink" xfId="24265" builtinId="9" hidden="1"/>
    <cellStyle name="Followed Hyperlink" xfId="25825" builtinId="9" hidden="1"/>
    <cellStyle name="Followed Hyperlink" xfId="24250" builtinId="9" hidden="1"/>
    <cellStyle name="Followed Hyperlink" xfId="24251" builtinId="9" hidden="1"/>
    <cellStyle name="Followed Hyperlink" xfId="24266" builtinId="9" hidden="1"/>
    <cellStyle name="Followed Hyperlink" xfId="15638" builtinId="9" hidden="1"/>
    <cellStyle name="Followed Hyperlink" xfId="24350" builtinId="9" hidden="1"/>
    <cellStyle name="Followed Hyperlink" xfId="25735" builtinId="9" hidden="1"/>
    <cellStyle name="Followed Hyperlink" xfId="25819" builtinId="9" hidden="1"/>
    <cellStyle name="Followed Hyperlink" xfId="25843" builtinId="9" hidden="1"/>
    <cellStyle name="Followed Hyperlink" xfId="16642" builtinId="9" hidden="1"/>
    <cellStyle name="Followed Hyperlink" xfId="25826" builtinId="9" hidden="1"/>
    <cellStyle name="Followed Hyperlink" xfId="24354" builtinId="9" hidden="1"/>
    <cellStyle name="Followed Hyperlink" xfId="25822" builtinId="9" hidden="1"/>
    <cellStyle name="Followed Hyperlink" xfId="21343" builtinId="9" hidden="1"/>
    <cellStyle name="Followed Hyperlink" xfId="25749" builtinId="9" hidden="1"/>
    <cellStyle name="Followed Hyperlink" xfId="25820" builtinId="9" hidden="1"/>
    <cellStyle name="Followed Hyperlink" xfId="25845" builtinId="9" hidden="1"/>
    <cellStyle name="Followed Hyperlink" xfId="22885" builtinId="9" hidden="1"/>
    <cellStyle name="Followed Hyperlink" xfId="25828" builtinId="9" hidden="1"/>
    <cellStyle name="Followed Hyperlink" xfId="22760" builtinId="9" hidden="1"/>
    <cellStyle name="Followed Hyperlink" xfId="25824" builtinId="9" hidden="1"/>
    <cellStyle name="Followed Hyperlink" xfId="22844" builtinId="9" hidden="1"/>
    <cellStyle name="Followed Hyperlink" xfId="22884" builtinId="9" hidden="1"/>
    <cellStyle name="Followed Hyperlink" xfId="22865" builtinId="9" hidden="1"/>
    <cellStyle name="Followed Hyperlink" xfId="16743" builtinId="9" hidden="1"/>
    <cellStyle name="Followed Hyperlink" xfId="22761" builtinId="9" hidden="1"/>
    <cellStyle name="Followed Hyperlink" xfId="22883" builtinId="9" hidden="1"/>
    <cellStyle name="Followed Hyperlink" xfId="22864" builtinId="9" hidden="1"/>
    <cellStyle name="Followed Hyperlink" xfId="22758" builtinId="9" hidden="1"/>
    <cellStyle name="Followed Hyperlink" xfId="24346" builtinId="9" hidden="1"/>
    <cellStyle name="Followed Hyperlink" xfId="24355" builtinId="9" hidden="1"/>
    <cellStyle name="Followed Hyperlink" xfId="21374" builtinId="9" hidden="1"/>
    <cellStyle name="Followed Hyperlink" xfId="22880" builtinId="9" hidden="1"/>
    <cellStyle name="Followed Hyperlink" xfId="22859" builtinId="9" hidden="1"/>
    <cellStyle name="Followed Hyperlink" xfId="22888" builtinId="9" hidden="1"/>
    <cellStyle name="Followed Hyperlink" xfId="24358" builtinId="9" hidden="1"/>
    <cellStyle name="Followed Hyperlink" xfId="22766" builtinId="9" hidden="1"/>
    <cellStyle name="Followed Hyperlink" xfId="24339" builtinId="9" hidden="1"/>
    <cellStyle name="Followed Hyperlink" xfId="22839" builtinId="9" hidden="1"/>
    <cellStyle name="Followed Hyperlink" xfId="24248" builtinId="9" hidden="1"/>
    <cellStyle name="Followed Hyperlink" xfId="21381" builtinId="9" hidden="1"/>
    <cellStyle name="Followed Hyperlink" xfId="22838" builtinId="9" hidden="1"/>
    <cellStyle name="Followed Hyperlink" xfId="24342" builtinId="9" hidden="1"/>
    <cellStyle name="Followed Hyperlink" xfId="24353" builtinId="9" hidden="1"/>
    <cellStyle name="Followed Hyperlink" xfId="25747" builtinId="9" hidden="1"/>
    <cellStyle name="Followed Hyperlink" xfId="25841" builtinId="9" hidden="1"/>
    <cellStyle name="Followed Hyperlink" xfId="24247" builtinId="9" hidden="1"/>
    <cellStyle name="Followed Hyperlink" xfId="25745" builtinId="9" hidden="1"/>
    <cellStyle name="Followed Hyperlink" xfId="25839" builtinId="9" hidden="1"/>
    <cellStyle name="Followed Hyperlink" xfId="24860" builtinId="9" hidden="1"/>
    <cellStyle name="Followed Hyperlink" xfId="25743" builtinId="9" hidden="1"/>
    <cellStyle name="Followed Hyperlink" xfId="25837" builtinId="9" hidden="1"/>
    <cellStyle name="Followed Hyperlink" xfId="22765" builtinId="9" hidden="1"/>
    <cellStyle name="Followed Hyperlink" xfId="25741" builtinId="9" hidden="1"/>
    <cellStyle name="Followed Hyperlink" xfId="25835" builtinId="9" hidden="1"/>
    <cellStyle name="Followed Hyperlink" xfId="24349" builtinId="9" hidden="1"/>
    <cellStyle name="Followed Hyperlink" xfId="25739" builtinId="9" hidden="1"/>
    <cellStyle name="Followed Hyperlink" xfId="25833" builtinId="9" hidden="1"/>
    <cellStyle name="Followed Hyperlink" xfId="21324" builtinId="9" hidden="1"/>
    <cellStyle name="Followed Hyperlink" xfId="25737" builtinId="9" hidden="1"/>
    <cellStyle name="Followed Hyperlink" xfId="25831" builtinId="9" hidden="1"/>
    <cellStyle name="Followed Hyperlink" xfId="15659" builtinId="9" hidden="1"/>
    <cellStyle name="Followed Hyperlink" xfId="25746" builtinId="9" hidden="1"/>
    <cellStyle name="Followed Hyperlink" xfId="25840" builtinId="9" hidden="1"/>
    <cellStyle name="Followed Hyperlink" xfId="24859" builtinId="9" hidden="1"/>
    <cellStyle name="Followed Hyperlink" xfId="25744" builtinId="9" hidden="1"/>
    <cellStyle name="Followed Hyperlink" xfId="25838" builtinId="9" hidden="1"/>
    <cellStyle name="Followed Hyperlink" xfId="15635" builtinId="9" hidden="1"/>
    <cellStyle name="Followed Hyperlink" xfId="25742" builtinId="9" hidden="1"/>
    <cellStyle name="Followed Hyperlink" xfId="25836" builtinId="9" hidden="1"/>
    <cellStyle name="Followed Hyperlink" xfId="22849" builtinId="9" hidden="1"/>
    <cellStyle name="Followed Hyperlink" xfId="25740" builtinId="9" hidden="1"/>
    <cellStyle name="Followed Hyperlink" xfId="25834" builtinId="9" hidden="1"/>
    <cellStyle name="Followed Hyperlink" xfId="22843" builtinId="9" hidden="1"/>
    <cellStyle name="Followed Hyperlink" xfId="25738" builtinId="9" hidden="1"/>
    <cellStyle name="Followed Hyperlink" xfId="25832" builtinId="9" hidden="1"/>
    <cellStyle name="Followed Hyperlink" xfId="24345" builtinId="9" hidden="1"/>
    <cellStyle name="Followed Hyperlink" xfId="25736" builtinId="9" hidden="1"/>
    <cellStyle name="Followed Hyperlink" xfId="25830" builtinId="9" hidden="1"/>
    <cellStyle name="Followed Hyperlink" xfId="24374"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38" builtinId="9" hidden="1"/>
    <cellStyle name="Followed Hyperlink" xfId="27039"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59"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7177" builtinId="9" hidden="1"/>
    <cellStyle name="Followed Hyperlink" xfId="27178"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7198" builtinId="9" hidden="1"/>
    <cellStyle name="Followed Hyperlink" xfId="27199"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18" builtinId="9" hidden="1"/>
    <cellStyle name="Followed Hyperlink" xfId="27319"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39"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7457" builtinId="9" hidden="1"/>
    <cellStyle name="Followed Hyperlink" xfId="27458"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7478" builtinId="9" hidden="1"/>
    <cellStyle name="Followed Hyperlink" xfId="27479"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78" builtinId="9" hidden="1"/>
    <cellStyle name="Followed Hyperlink" xfId="27879"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99"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8017" builtinId="9" hidden="1"/>
    <cellStyle name="Followed Hyperlink" xfId="28018"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803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7" builtinId="9" hidden="1"/>
    <cellStyle name="Followed Hyperlink" xfId="28158"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78"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16753" builtinId="9" hidden="1"/>
    <cellStyle name="Followed Hyperlink" xfId="1935" builtinId="9" hidden="1"/>
    <cellStyle name="Followed Hyperlink" xfId="16746" builtinId="9" hidden="1"/>
    <cellStyle name="Followed Hyperlink" xfId="651" builtinId="9" hidden="1"/>
    <cellStyle name="Followed Hyperlink" xfId="3492" builtinId="9" hidden="1"/>
    <cellStyle name="Followed Hyperlink" xfId="613" builtinId="9" hidden="1"/>
    <cellStyle name="Followed Hyperlink" xfId="1900" builtinId="9" hidden="1"/>
    <cellStyle name="Followed Hyperlink" xfId="1910" builtinId="9" hidden="1"/>
    <cellStyle name="Followed Hyperlink" xfId="1952" builtinId="9" hidden="1"/>
    <cellStyle name="Followed Hyperlink" xfId="3620" builtinId="9" hidden="1"/>
    <cellStyle name="Followed Hyperlink" xfId="17264" builtinId="9" hidden="1"/>
    <cellStyle name="Followed Hyperlink" xfId="15610" builtinId="9" hidden="1"/>
    <cellStyle name="Followed Hyperlink" xfId="1888" builtinId="9" hidden="1"/>
    <cellStyle name="Followed Hyperlink" xfId="17263" builtinId="9" hidden="1"/>
    <cellStyle name="Followed Hyperlink" xfId="15609" builtinId="9" hidden="1"/>
    <cellStyle name="Followed Hyperlink" xfId="3486" builtinId="9" hidden="1"/>
    <cellStyle name="Followed Hyperlink" xfId="1784" builtinId="9" hidden="1"/>
    <cellStyle name="Followed Hyperlink" xfId="644" builtinId="9" hidden="1"/>
    <cellStyle name="Followed Hyperlink" xfId="1951" builtinId="9" hidden="1"/>
    <cellStyle name="Followed Hyperlink" xfId="3497" builtinId="9" hidden="1"/>
    <cellStyle name="Followed Hyperlink" xfId="3502" builtinId="9" hidden="1"/>
    <cellStyle name="Followed Hyperlink" xfId="1794" builtinId="9" hidden="1"/>
    <cellStyle name="Followed Hyperlink" xfId="1791" builtinId="9" hidden="1"/>
    <cellStyle name="Followed Hyperlink" xfId="1959" builtinId="9" hidden="1"/>
    <cellStyle name="Followed Hyperlink" xfId="1790" builtinId="9" hidden="1"/>
    <cellStyle name="Followed Hyperlink" xfId="1907" builtinId="9" hidden="1"/>
    <cellStyle name="Followed Hyperlink" xfId="3592" builtinId="9" hidden="1"/>
    <cellStyle name="Followed Hyperlink" xfId="1915" builtinId="9" hidden="1"/>
    <cellStyle name="Followed Hyperlink" xfId="624" builtinId="9" hidden="1"/>
    <cellStyle name="Followed Hyperlink" xfId="625" builtinId="9" hidden="1"/>
    <cellStyle name="Followed Hyperlink" xfId="16772" builtinId="9" hidden="1"/>
    <cellStyle name="Followed Hyperlink" xfId="15116" builtinId="9" hidden="1"/>
    <cellStyle name="Followed Hyperlink" xfId="3499" builtinId="9" hidden="1"/>
    <cellStyle name="Followed Hyperlink" xfId="16644" builtinId="9" hidden="1"/>
    <cellStyle name="Followed Hyperlink" xfId="669" builtinId="9" hidden="1"/>
    <cellStyle name="Followed Hyperlink" xfId="16769" builtinId="9" hidden="1"/>
    <cellStyle name="Followed Hyperlink" xfId="15112" builtinId="9" hidden="1"/>
    <cellStyle name="Followed Hyperlink" xfId="16749" builtinId="9" hidden="1"/>
    <cellStyle name="Followed Hyperlink" xfId="3493" builtinId="9" hidden="1"/>
    <cellStyle name="Followed Hyperlink" xfId="16742" builtinId="9" hidden="1"/>
    <cellStyle name="Followed Hyperlink" xfId="1936" builtinId="9" hidden="1"/>
    <cellStyle name="Followed Hyperlink" xfId="16659" builtinId="9" hidden="1"/>
    <cellStyle name="Followed Hyperlink" xfId="3494" builtinId="9" hidden="1"/>
    <cellStyle name="Followed Hyperlink" xfId="16777" builtinId="9" hidden="1"/>
    <cellStyle name="Followed Hyperlink" xfId="15124" builtinId="9" hidden="1"/>
    <cellStyle name="Followed Hyperlink" xfId="16752" builtinId="9" hidden="1"/>
    <cellStyle name="Followed Hyperlink" xfId="3490" builtinId="9" hidden="1"/>
    <cellStyle name="Followed Hyperlink" xfId="16745" builtinId="9" hidden="1"/>
    <cellStyle name="Followed Hyperlink" xfId="1931" builtinId="9" hidden="1"/>
    <cellStyle name="Followed Hyperlink" xfId="3495" builtinId="9" hidden="1"/>
    <cellStyle name="Followed Hyperlink" xfId="629" builtinId="9" hidden="1"/>
    <cellStyle name="Followed Hyperlink" xfId="628" builtinId="9" hidden="1"/>
    <cellStyle name="Followed Hyperlink" xfId="1958" builtinId="9" hidden="1"/>
    <cellStyle name="Followed Hyperlink" xfId="16643" builtinId="9" hidden="1"/>
    <cellStyle name="Followed Hyperlink" xfId="1788" builtinId="9" hidden="1"/>
    <cellStyle name="Followed Hyperlink" xfId="16768" builtinId="9" hidden="1"/>
    <cellStyle name="Followed Hyperlink" xfId="15111" builtinId="9" hidden="1"/>
    <cellStyle name="Followed Hyperlink" xfId="16748" builtinId="9" hidden="1"/>
    <cellStyle name="Followed Hyperlink" xfId="1781" builtinId="9" hidden="1"/>
    <cellStyle name="Followed Hyperlink" xfId="16741" builtinId="9" hidden="1"/>
    <cellStyle name="Followed Hyperlink" xfId="3491" builtinId="9" hidden="1"/>
    <cellStyle name="Followed Hyperlink" xfId="16660" builtinId="9" hidden="1"/>
    <cellStyle name="Followed Hyperlink" xfId="1782" builtinId="9" hidden="1"/>
    <cellStyle name="Followed Hyperlink" xfId="16778" builtinId="9" hidden="1"/>
    <cellStyle name="Followed Hyperlink" xfId="15125" builtinId="9" hidden="1"/>
    <cellStyle name="Followed Hyperlink" xfId="16751" builtinId="9" hidden="1"/>
    <cellStyle name="Followed Hyperlink" xfId="1775" builtinId="9" hidden="1"/>
    <cellStyle name="Followed Hyperlink" xfId="16744" builtinId="9" hidden="1"/>
    <cellStyle name="Followed Hyperlink" xfId="3488" builtinId="9" hidden="1"/>
    <cellStyle name="Followed Hyperlink" xfId="28257"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8296"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6" builtinId="9" hidden="1"/>
    <cellStyle name="Followed Hyperlink" xfId="28437"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57"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575"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8595"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4"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94"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8772"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8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6" builtinId="9" hidden="1"/>
    <cellStyle name="Followed Hyperlink" xfId="30537"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57"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675" builtinId="9" hidden="1"/>
    <cellStyle name="Followed Hyperlink" xfId="30676"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696" builtinId="9" hidden="1"/>
    <cellStyle name="Followed Hyperlink" xfId="30697"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28780" builtinId="9" hidden="1"/>
    <cellStyle name="Followed Hyperlink" xfId="28790" builtinId="9" hidden="1"/>
    <cellStyle name="Followed Hyperlink" xfId="28240" builtinId="9" hidden="1"/>
    <cellStyle name="Followed Hyperlink" xfId="3496" builtinId="9" hidden="1"/>
    <cellStyle name="Followed Hyperlink" xfId="28753" builtinId="9" hidden="1"/>
    <cellStyle name="Followed Hyperlink" xfId="28795" builtinId="9" hidden="1"/>
    <cellStyle name="Followed Hyperlink" xfId="29887" builtinId="9" hidden="1"/>
    <cellStyle name="Followed Hyperlink" xfId="28779" builtinId="9" hidden="1"/>
    <cellStyle name="Followed Hyperlink" xfId="29885" builtinId="9" hidden="1"/>
    <cellStyle name="Followed Hyperlink" xfId="28764" builtinId="9" hidden="1"/>
    <cellStyle name="Followed Hyperlink" xfId="29883" builtinId="9" hidden="1"/>
    <cellStyle name="Followed Hyperlink" xfId="1950" builtinId="9" hidden="1"/>
    <cellStyle name="Followed Hyperlink" xfId="29881" builtinId="9" hidden="1"/>
    <cellStyle name="Followed Hyperlink" xfId="3602" builtinId="9" hidden="1"/>
    <cellStyle name="Followed Hyperlink" xfId="29879" builtinId="9" hidden="1"/>
    <cellStyle name="Followed Hyperlink" xfId="28809" builtinId="9" hidden="1"/>
    <cellStyle name="Followed Hyperlink" xfId="29877" builtinId="9" hidden="1"/>
    <cellStyle name="Followed Hyperlink" xfId="28244" builtinId="9" hidden="1"/>
    <cellStyle name="Followed Hyperlink" xfId="29886" builtinId="9" hidden="1"/>
    <cellStyle name="Followed Hyperlink" xfId="28783" builtinId="9" hidden="1"/>
    <cellStyle name="Followed Hyperlink" xfId="29884" builtinId="9" hidden="1"/>
    <cellStyle name="Followed Hyperlink" xfId="28768" builtinId="9" hidden="1"/>
    <cellStyle name="Followed Hyperlink" xfId="29882" builtinId="9" hidden="1"/>
    <cellStyle name="Followed Hyperlink" xfId="28264" builtinId="9" hidden="1"/>
    <cellStyle name="Followed Hyperlink" xfId="29880" builtinId="9" hidden="1"/>
    <cellStyle name="Followed Hyperlink" xfId="626" builtinId="9" hidden="1"/>
    <cellStyle name="Followed Hyperlink" xfId="29878" builtinId="9" hidden="1"/>
    <cellStyle name="Followed Hyperlink" xfId="28237" builtinId="9" hidden="1"/>
    <cellStyle name="Followed Hyperlink" xfId="29876" builtinId="9" hidden="1"/>
    <cellStyle name="Followed Hyperlink" xfId="195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6" builtinId="9" hidden="1"/>
    <cellStyle name="Followed Hyperlink" xfId="31097"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117"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1235" builtinId="9" hidden="1"/>
    <cellStyle name="Followed Hyperlink" xfId="31236"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1256" builtinId="9" hidden="1"/>
    <cellStyle name="Followed Hyperlink" xfId="31257"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317" builtinId="9" hidden="1"/>
    <cellStyle name="Followed Hyperlink" xfId="31318"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6" builtinId="9" hidden="1"/>
    <cellStyle name="Followed Hyperlink" xfId="31377"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97"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60"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1515" builtinId="9" hidden="1"/>
    <cellStyle name="Followed Hyperlink" xfId="31516"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1536" builtinId="9" hidden="1"/>
    <cellStyle name="Followed Hyperlink" xfId="31537"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795" builtinId="9" hidden="1"/>
    <cellStyle name="Followed Hyperlink" xfId="31796"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181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5" builtinId="9" hidden="1"/>
    <cellStyle name="Followed Hyperlink" xfId="31936"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2074"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2094" builtinId="9" hidden="1"/>
    <cellStyle name="Followed Hyperlink" xfId="32095"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4" builtinId="9" hidden="1"/>
    <cellStyle name="Followed Hyperlink" xfId="32215"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35"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2353"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2373"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28778" builtinId="9" hidden="1"/>
    <cellStyle name="Followed Hyperlink" xfId="28261" builtinId="9" hidden="1"/>
    <cellStyle name="Followed Hyperlink" xfId="31438" builtinId="9" hidden="1"/>
    <cellStyle name="Followed Hyperlink" xfId="28756" builtinId="9" hidden="1"/>
    <cellStyle name="Followed Hyperlink" xfId="31427" builtinId="9" hidden="1"/>
    <cellStyle name="Followed Hyperlink" xfId="28788" builtinId="9" hidden="1"/>
    <cellStyle name="Followed Hyperlink" xfId="31342" builtinId="9" hidden="1"/>
    <cellStyle name="Followed Hyperlink" xfId="31422" builtinId="9" hidden="1"/>
    <cellStyle name="Followed Hyperlink" xfId="31470" builtinId="9" hidden="1"/>
    <cellStyle name="Followed Hyperlink" xfId="28770" builtinId="9" hidden="1"/>
    <cellStyle name="Followed Hyperlink" xfId="31444" builtinId="9" hidden="1"/>
    <cellStyle name="Followed Hyperlink" xfId="28239" builtinId="9" hidden="1"/>
    <cellStyle name="Followed Hyperlink" xfId="31433" builtinId="9" hidden="1"/>
    <cellStyle name="Followed Hyperlink" xfId="3485" builtinId="9" hidden="1"/>
    <cellStyle name="Followed Hyperlink" xfId="15096" builtinId="9" hidden="1"/>
    <cellStyle name="Followed Hyperlink" xfId="29895" builtinId="9" hidden="1"/>
    <cellStyle name="Followed Hyperlink" xfId="28796" builtinId="9" hidden="1"/>
    <cellStyle name="Followed Hyperlink" xfId="28782" builtinId="9" hidden="1"/>
    <cellStyle name="Followed Hyperlink" xfId="31321" builtinId="9" hidden="1"/>
    <cellStyle name="Followed Hyperlink" xfId="31415" builtinId="9" hidden="1"/>
    <cellStyle name="Followed Hyperlink" xfId="31461" builtinId="9" hidden="1"/>
    <cellStyle name="Followed Hyperlink" xfId="28765" builtinId="9" hidden="1"/>
    <cellStyle name="Followed Hyperlink" xfId="31437" builtinId="9" hidden="1"/>
    <cellStyle name="Followed Hyperlink" xfId="635" builtinId="9" hidden="1"/>
    <cellStyle name="Followed Hyperlink" xfId="31426" builtinId="9" hidden="1"/>
    <cellStyle name="Followed Hyperlink" xfId="29863" builtinId="9" hidden="1"/>
    <cellStyle name="Followed Hyperlink" xfId="31343" builtinId="9" hidden="1"/>
    <cellStyle name="Followed Hyperlink" xfId="31421" builtinId="9" hidden="1"/>
    <cellStyle name="Followed Hyperlink" xfId="31471" builtinId="9" hidden="1"/>
    <cellStyle name="Followed Hyperlink" xfId="28245" builtinId="9" hidden="1"/>
    <cellStyle name="Followed Hyperlink" xfId="31443" builtinId="9" hidden="1"/>
    <cellStyle name="Followed Hyperlink" xfId="28766" builtinId="9" hidden="1"/>
    <cellStyle name="Followed Hyperlink" xfId="31432" builtinId="9" hidden="1"/>
    <cellStyle name="Followed Hyperlink" xfId="28810" builtinId="9" hidden="1"/>
    <cellStyle name="Followed Hyperlink" xfId="28784" builtinId="9" hidden="1"/>
    <cellStyle name="Followed Hyperlink" xfId="28811" builtinId="9" hidden="1"/>
    <cellStyle name="Followed Hyperlink" xfId="28251" builtinId="9" hidden="1"/>
    <cellStyle name="Followed Hyperlink" xfId="29893" builtinId="9" hidden="1"/>
    <cellStyle name="Followed Hyperlink" xfId="1957" builtinId="9" hidden="1"/>
    <cellStyle name="Followed Hyperlink" xfId="3596" builtinId="9" hidden="1"/>
    <cellStyle name="Followed Hyperlink" xfId="3622" builtinId="9" hidden="1"/>
    <cellStyle name="Followed Hyperlink" xfId="28791" builtinId="9" hidden="1"/>
    <cellStyle name="Followed Hyperlink" xfId="28254" builtinId="9" hidden="1"/>
    <cellStyle name="Followed Hyperlink" xfId="28250" builtinId="9" hidden="1"/>
    <cellStyle name="Followed Hyperlink" xfId="28793" builtinId="9" hidden="1"/>
    <cellStyle name="Followed Hyperlink" xfId="28798" builtinId="9" hidden="1"/>
    <cellStyle name="Followed Hyperlink" xfId="28787" builtinId="9" hidden="1"/>
    <cellStyle name="Followed Hyperlink" xfId="28789" builtinId="9" hidden="1"/>
    <cellStyle name="Followed Hyperlink" xfId="28256" builtinId="9" hidden="1"/>
    <cellStyle name="Followed Hyperlink" xfId="28760" builtinId="9" hidden="1"/>
    <cellStyle name="Followed Hyperlink" xfId="29861" builtinId="9" hidden="1"/>
    <cellStyle name="Followed Hyperlink" xfId="29855" builtinId="9" hidden="1"/>
    <cellStyle name="Followed Hyperlink" xfId="1797" builtinId="9" hidden="1"/>
    <cellStyle name="Followed Hyperlink" xfId="29862" builtinId="9" hidden="1"/>
    <cellStyle name="Followed Hyperlink" xfId="29856" builtinId="9" hidden="1"/>
    <cellStyle name="Followed Hyperlink" xfId="28763" builtinId="9" hidden="1"/>
    <cellStyle name="Followed Hyperlink" xfId="31336" builtinId="9" hidden="1"/>
    <cellStyle name="Followed Hyperlink" xfId="31459" builtinId="9" hidden="1"/>
    <cellStyle name="Followed Hyperlink" xfId="28800" builtinId="9" hidden="1"/>
    <cellStyle name="Followed Hyperlink" xfId="31334" builtinId="9" hidden="1"/>
    <cellStyle name="Followed Hyperlink" xfId="31457" builtinId="9" hidden="1"/>
    <cellStyle name="Followed Hyperlink" xfId="28801" builtinId="9" hidden="1"/>
    <cellStyle name="Followed Hyperlink" xfId="31332" builtinId="9" hidden="1"/>
    <cellStyle name="Followed Hyperlink" xfId="31455" builtinId="9" hidden="1"/>
    <cellStyle name="Followed Hyperlink" xfId="1799" builtinId="9" hidden="1"/>
    <cellStyle name="Followed Hyperlink" xfId="31330" builtinId="9" hidden="1"/>
    <cellStyle name="Followed Hyperlink" xfId="31453" builtinId="9" hidden="1"/>
    <cellStyle name="Followed Hyperlink" xfId="28749" builtinId="9" hidden="1"/>
    <cellStyle name="Followed Hyperlink" xfId="31328" builtinId="9" hidden="1"/>
    <cellStyle name="Followed Hyperlink" xfId="31451" builtinId="9" hidden="1"/>
    <cellStyle name="Followed Hyperlink" xfId="28751" builtinId="9" hidden="1"/>
    <cellStyle name="Followed Hyperlink" xfId="31326" builtinId="9" hidden="1"/>
    <cellStyle name="Followed Hyperlink" xfId="31449" builtinId="9" hidden="1"/>
    <cellStyle name="Followed Hyperlink" xfId="28762" builtinId="9" hidden="1"/>
    <cellStyle name="Followed Hyperlink" xfId="31335" builtinId="9" hidden="1"/>
    <cellStyle name="Followed Hyperlink" xfId="31458" builtinId="9" hidden="1"/>
    <cellStyle name="Followed Hyperlink" xfId="29295" builtinId="9" hidden="1"/>
    <cellStyle name="Followed Hyperlink" xfId="31333" builtinId="9" hidden="1"/>
    <cellStyle name="Followed Hyperlink" xfId="31456" builtinId="9" hidden="1"/>
    <cellStyle name="Followed Hyperlink" xfId="1885" builtinId="9" hidden="1"/>
    <cellStyle name="Followed Hyperlink" xfId="31331" builtinId="9" hidden="1"/>
    <cellStyle name="Followed Hyperlink" xfId="31454" builtinId="9" hidden="1"/>
    <cellStyle name="Followed Hyperlink" xfId="28769" builtinId="9" hidden="1"/>
    <cellStyle name="Followed Hyperlink" xfId="31329" builtinId="9" hidden="1"/>
    <cellStyle name="Followed Hyperlink" xfId="31452" builtinId="9" hidden="1"/>
    <cellStyle name="Followed Hyperlink" xfId="1954" builtinId="9" hidden="1"/>
    <cellStyle name="Followed Hyperlink" xfId="31327" builtinId="9" hidden="1"/>
    <cellStyle name="Followed Hyperlink" xfId="31450" builtinId="9" hidden="1"/>
    <cellStyle name="Followed Hyperlink" xfId="28775" builtinId="9" hidden="1"/>
    <cellStyle name="Followed Hyperlink" xfId="31325" builtinId="9" hidden="1"/>
    <cellStyle name="Followed Hyperlink" xfId="31448" builtinId="9" hidden="1"/>
    <cellStyle name="Followed Hyperlink" xfId="28761"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2" builtinId="9" hidden="1"/>
    <cellStyle name="Followed Hyperlink" xfId="32773"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93"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911" builtinId="9" hidden="1"/>
    <cellStyle name="Followed Hyperlink" xfId="32912" builtinId="9" hidden="1"/>
    <cellStyle name="Followed Hyperlink" xfId="32913"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73"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2" builtinId="9" hidden="1"/>
    <cellStyle name="Followed Hyperlink" xfId="33053"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73"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3191" builtinId="9" hidden="1"/>
    <cellStyle name="Followed Hyperlink" xfId="33192" builtinId="9" hidden="1"/>
    <cellStyle name="Followed Hyperlink" xfId="33193" builtinId="9" hidden="1"/>
    <cellStyle name="Followed Hyperlink" xfId="33194" builtinId="9" hidden="1"/>
    <cellStyle name="Followed Hyperlink" xfId="33195"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215"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4" builtinId="9" hidden="1"/>
    <cellStyle name="Followed Hyperlink" xfId="33335"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55"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71" builtinId="9" hidden="1"/>
    <cellStyle name="Followed Hyperlink" xfId="33472" builtinId="9" hidden="1"/>
    <cellStyle name="Followed Hyperlink" xfId="33473" builtinId="9" hidden="1"/>
    <cellStyle name="Followed Hyperlink" xfId="3347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494"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3" builtinId="9" hidden="1"/>
    <cellStyle name="Followed Hyperlink" xfId="33614"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34"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752"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772"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1" builtinId="9" hidden="1"/>
    <cellStyle name="Followed Hyperlink" xfId="33892"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912"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1324" builtinId="9" hidden="1"/>
    <cellStyle name="Followed Hyperlink" xfId="28757" builtinId="9" hidden="1"/>
    <cellStyle name="Followed Hyperlink" xfId="32951" builtinId="9" hidden="1"/>
    <cellStyle name="Followed Hyperlink" xfId="28792" builtinId="9" hidden="1"/>
    <cellStyle name="Followed Hyperlink" xfId="32940" builtinId="9" hidden="1"/>
    <cellStyle name="Followed Hyperlink" xfId="28805" builtinId="9" hidden="1"/>
    <cellStyle name="Followed Hyperlink" xfId="32855" builtinId="9" hidden="1"/>
    <cellStyle name="Followed Hyperlink" xfId="32935" builtinId="9" hidden="1"/>
    <cellStyle name="Followed Hyperlink" xfId="32983" builtinId="9" hidden="1"/>
    <cellStyle name="Followed Hyperlink" xfId="31464" builtinId="9" hidden="1"/>
    <cellStyle name="Followed Hyperlink" xfId="32957" builtinId="9" hidden="1"/>
    <cellStyle name="Followed Hyperlink" xfId="31338" builtinId="9" hidden="1"/>
    <cellStyle name="Followed Hyperlink" xfId="32946" builtinId="9" hidden="1"/>
    <cellStyle name="Followed Hyperlink" xfId="31322" builtinId="9" hidden="1"/>
    <cellStyle name="Followed Hyperlink" xfId="31323" builtinId="9" hidden="1"/>
    <cellStyle name="Followed Hyperlink" xfId="31341" builtinId="9" hidden="1"/>
    <cellStyle name="Followed Hyperlink" xfId="28799" builtinId="9" hidden="1"/>
    <cellStyle name="Followed Hyperlink" xfId="31436" builtinId="9" hidden="1"/>
    <cellStyle name="Followed Hyperlink" xfId="32834" builtinId="9" hidden="1"/>
    <cellStyle name="Followed Hyperlink" xfId="32928" builtinId="9" hidden="1"/>
    <cellStyle name="Followed Hyperlink" xfId="32974" builtinId="9" hidden="1"/>
    <cellStyle name="Followed Hyperlink" xfId="28754" builtinId="9" hidden="1"/>
    <cellStyle name="Followed Hyperlink" xfId="32950" builtinId="9" hidden="1"/>
    <cellStyle name="Followed Hyperlink" xfId="31440" builtinId="9" hidden="1"/>
    <cellStyle name="Followed Hyperlink" xfId="32939" builtinId="9" hidden="1"/>
    <cellStyle name="Followed Hyperlink" xfId="28807" builtinId="9" hidden="1"/>
    <cellStyle name="Followed Hyperlink" xfId="32856" builtinId="9" hidden="1"/>
    <cellStyle name="Followed Hyperlink" xfId="32934" builtinId="9" hidden="1"/>
    <cellStyle name="Followed Hyperlink" xfId="32984" builtinId="9" hidden="1"/>
    <cellStyle name="Followed Hyperlink" xfId="28774" builtinId="9" hidden="1"/>
    <cellStyle name="Followed Hyperlink" xfId="32956" builtinId="9" hidden="1"/>
    <cellStyle name="Followed Hyperlink" xfId="28242" builtinId="9" hidden="1"/>
    <cellStyle name="Followed Hyperlink" xfId="32945" builtinId="9" hidden="1"/>
    <cellStyle name="Followed Hyperlink" xfId="29891" builtinId="9" hidden="1"/>
    <cellStyle name="Followed Hyperlink" xfId="29898" builtinId="9" hidden="1"/>
    <cellStyle name="Followed Hyperlink" xfId="29894" builtinId="9" hidden="1"/>
    <cellStyle name="Followed Hyperlink" xfId="28781" builtinId="9" hidden="1"/>
    <cellStyle name="Followed Hyperlink" xfId="29296" builtinId="9" hidden="1"/>
    <cellStyle name="Followed Hyperlink" xfId="28755" builtinId="9" hidden="1"/>
    <cellStyle name="Followed Hyperlink" xfId="28803" builtinId="9" hidden="1"/>
    <cellStyle name="Followed Hyperlink" xfId="28759" builtinId="9" hidden="1"/>
    <cellStyle name="Followed Hyperlink" xfId="31431" builtinId="9" hidden="1"/>
    <cellStyle name="Followed Hyperlink" xfId="31442" builtinId="9" hidden="1"/>
    <cellStyle name="Followed Hyperlink" xfId="28247" builtinId="9" hidden="1"/>
    <cellStyle name="Followed Hyperlink" xfId="28253" builtinId="9" hidden="1"/>
    <cellStyle name="Followed Hyperlink" xfId="28777" builtinId="9" hidden="1"/>
    <cellStyle name="Followed Hyperlink" xfId="1914" builtinId="9" hidden="1"/>
    <cellStyle name="Followed Hyperlink" xfId="31445" builtinId="9" hidden="1"/>
    <cellStyle name="Followed Hyperlink" xfId="29857" builtinId="9" hidden="1"/>
    <cellStyle name="Followed Hyperlink" xfId="31417" builtinId="9" hidden="1"/>
    <cellStyle name="Followed Hyperlink" xfId="1896" builtinId="9" hidden="1"/>
    <cellStyle name="Followed Hyperlink" xfId="31320" builtinId="9" hidden="1"/>
    <cellStyle name="Followed Hyperlink" xfId="3630" builtinId="9" hidden="1"/>
    <cellStyle name="Followed Hyperlink" xfId="29860" builtinId="9" hidden="1"/>
    <cellStyle name="Followed Hyperlink" xfId="31423" builtinId="9" hidden="1"/>
    <cellStyle name="Followed Hyperlink" xfId="31439" builtinId="9" hidden="1"/>
    <cellStyle name="Followed Hyperlink" xfId="32849" builtinId="9" hidden="1"/>
    <cellStyle name="Followed Hyperlink" xfId="32972" builtinId="9" hidden="1"/>
    <cellStyle name="Followed Hyperlink" xfId="31319" builtinId="9" hidden="1"/>
    <cellStyle name="Followed Hyperlink" xfId="32847" builtinId="9" hidden="1"/>
    <cellStyle name="Followed Hyperlink" xfId="32970" builtinId="9" hidden="1"/>
    <cellStyle name="Followed Hyperlink" xfId="31957" builtinId="9" hidden="1"/>
    <cellStyle name="Followed Hyperlink" xfId="32845" builtinId="9" hidden="1"/>
    <cellStyle name="Followed Hyperlink" xfId="32968" builtinId="9" hidden="1"/>
    <cellStyle name="Followed Hyperlink" xfId="28785" builtinId="9" hidden="1"/>
    <cellStyle name="Followed Hyperlink" xfId="32843" builtinId="9" hidden="1"/>
    <cellStyle name="Followed Hyperlink" xfId="32966" builtinId="9" hidden="1"/>
    <cellStyle name="Followed Hyperlink" xfId="31434" builtinId="9" hidden="1"/>
    <cellStyle name="Followed Hyperlink" xfId="32841" builtinId="9" hidden="1"/>
    <cellStyle name="Followed Hyperlink" xfId="32964" builtinId="9" hidden="1"/>
    <cellStyle name="Followed Hyperlink" xfId="28806" builtinId="9" hidden="1"/>
    <cellStyle name="Followed Hyperlink" xfId="32839" builtinId="9" hidden="1"/>
    <cellStyle name="Followed Hyperlink" xfId="32962" builtinId="9" hidden="1"/>
    <cellStyle name="Followed Hyperlink" xfId="15099" builtinId="9" hidden="1"/>
    <cellStyle name="Followed Hyperlink" xfId="32848" builtinId="9" hidden="1"/>
    <cellStyle name="Followed Hyperlink" xfId="32971" builtinId="9" hidden="1"/>
    <cellStyle name="Followed Hyperlink" xfId="31956" builtinId="9" hidden="1"/>
    <cellStyle name="Followed Hyperlink" xfId="32846" builtinId="9" hidden="1"/>
    <cellStyle name="Followed Hyperlink" xfId="32969" builtinId="9" hidden="1"/>
    <cellStyle name="Followed Hyperlink" xfId="29864" builtinId="9" hidden="1"/>
    <cellStyle name="Followed Hyperlink" xfId="32844" builtinId="9" hidden="1"/>
    <cellStyle name="Followed Hyperlink" xfId="32967" builtinId="9" hidden="1"/>
    <cellStyle name="Followed Hyperlink" xfId="28238" builtinId="9" hidden="1"/>
    <cellStyle name="Followed Hyperlink" xfId="32842" builtinId="9" hidden="1"/>
    <cellStyle name="Followed Hyperlink" xfId="32965" builtinId="9" hidden="1"/>
    <cellStyle name="Followed Hyperlink" xfId="28808" builtinId="9" hidden="1"/>
    <cellStyle name="Followed Hyperlink" xfId="32840" builtinId="9" hidden="1"/>
    <cellStyle name="Followed Hyperlink" xfId="32963" builtinId="9" hidden="1"/>
    <cellStyle name="Followed Hyperlink" xfId="31428" builtinId="9" hidden="1"/>
    <cellStyle name="Followed Hyperlink" xfId="32838" builtinId="9" hidden="1"/>
    <cellStyle name="Followed Hyperlink" xfId="32961" builtinId="9" hidden="1"/>
    <cellStyle name="Followed Hyperlink" xfId="31465"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0" builtinId="9" hidden="1"/>
    <cellStyle name="Followed Hyperlink" xfId="34031" builtinId="9" hidden="1"/>
    <cellStyle name="Followed Hyperlink" xfId="34032" builtinId="9" hidden="1"/>
    <cellStyle name="Followed Hyperlink" xfId="34033" builtinId="9" hidden="1"/>
    <cellStyle name="Followed Hyperlink" xfId="34034"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54"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39"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86"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598" builtinId="9" hidden="1"/>
    <cellStyle name="Followed Hyperlink" xfId="34599"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619"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737" builtinId="9" hidden="1"/>
    <cellStyle name="Followed Hyperlink" xfId="34738"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758" builtinId="9" hidden="1"/>
    <cellStyle name="Followed Hyperlink" xfId="34759"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5017" builtinId="9" hidden="1"/>
    <cellStyle name="Followed Hyperlink" xfId="35018"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5038" builtinId="9" hidden="1"/>
    <cellStyle name="Followed Hyperlink" xfId="35039"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58" builtinId="9" hidden="1"/>
    <cellStyle name="Followed Hyperlink" xfId="35159"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79"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5297" builtinId="9" hidden="1"/>
    <cellStyle name="Followed Hyperlink" xfId="35298"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5318" builtinId="9" hidden="1"/>
    <cellStyle name="Followed Hyperlink" xfId="35319"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38" builtinId="9" hidden="1"/>
    <cellStyle name="Followed Hyperlink" xfId="35439"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59"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2837" builtinId="9" hidden="1"/>
    <cellStyle name="Followed Hyperlink" xfId="29858" builtinId="9" hidden="1"/>
    <cellStyle name="Followed Hyperlink" xfId="34464" builtinId="9" hidden="1"/>
    <cellStyle name="Followed Hyperlink" xfId="31429" builtinId="9" hidden="1"/>
    <cellStyle name="Followed Hyperlink" xfId="34453" builtinId="9" hidden="1"/>
    <cellStyle name="Followed Hyperlink" xfId="28758" builtinId="9" hidden="1"/>
    <cellStyle name="Followed Hyperlink" xfId="34368" builtinId="9" hidden="1"/>
    <cellStyle name="Followed Hyperlink" xfId="34448" builtinId="9" hidden="1"/>
    <cellStyle name="Followed Hyperlink" xfId="34496" builtinId="9" hidden="1"/>
    <cellStyle name="Followed Hyperlink" xfId="32977" builtinId="9" hidden="1"/>
    <cellStyle name="Followed Hyperlink" xfId="34470" builtinId="9" hidden="1"/>
    <cellStyle name="Followed Hyperlink" xfId="32851" builtinId="9" hidden="1"/>
    <cellStyle name="Followed Hyperlink" xfId="34459" builtinId="9" hidden="1"/>
    <cellStyle name="Followed Hyperlink" xfId="32835" builtinId="9" hidden="1"/>
    <cellStyle name="Followed Hyperlink" xfId="32836" builtinId="9" hidden="1"/>
    <cellStyle name="Followed Hyperlink" xfId="32854" builtinId="9" hidden="1"/>
    <cellStyle name="Followed Hyperlink" xfId="610" builtinId="9" hidden="1"/>
    <cellStyle name="Followed Hyperlink" xfId="32949" builtinId="9" hidden="1"/>
    <cellStyle name="Followed Hyperlink" xfId="34347" builtinId="9" hidden="1"/>
    <cellStyle name="Followed Hyperlink" xfId="34441" builtinId="9" hidden="1"/>
    <cellStyle name="Followed Hyperlink" xfId="34487" builtinId="9" hidden="1"/>
    <cellStyle name="Followed Hyperlink" xfId="28804" builtinId="9" hidden="1"/>
    <cellStyle name="Followed Hyperlink" xfId="34463" builtinId="9" hidden="1"/>
    <cellStyle name="Followed Hyperlink" xfId="32953" builtinId="9" hidden="1"/>
    <cellStyle name="Followed Hyperlink" xfId="34452" builtinId="9" hidden="1"/>
    <cellStyle name="Followed Hyperlink" xfId="16648" builtinId="9" hidden="1"/>
    <cellStyle name="Followed Hyperlink" xfId="34369" builtinId="9" hidden="1"/>
    <cellStyle name="Followed Hyperlink" xfId="34447" builtinId="9" hidden="1"/>
    <cellStyle name="Followed Hyperlink" xfId="34497" builtinId="9" hidden="1"/>
    <cellStyle name="Followed Hyperlink" xfId="31469" builtinId="9" hidden="1"/>
    <cellStyle name="Followed Hyperlink" xfId="34469" builtinId="9" hidden="1"/>
    <cellStyle name="Followed Hyperlink" xfId="31339" builtinId="9" hidden="1"/>
    <cellStyle name="Followed Hyperlink" xfId="34458" builtinId="9" hidden="1"/>
    <cellStyle name="Followed Hyperlink" xfId="31425" builtinId="9" hidden="1"/>
    <cellStyle name="Followed Hyperlink" xfId="31468" builtinId="9" hidden="1"/>
    <cellStyle name="Followed Hyperlink" xfId="31447" builtinId="9" hidden="1"/>
    <cellStyle name="Followed Hyperlink" xfId="15108" builtinId="9" hidden="1"/>
    <cellStyle name="Followed Hyperlink" xfId="31340" builtinId="9" hidden="1"/>
    <cellStyle name="Followed Hyperlink" xfId="31467" builtinId="9" hidden="1"/>
    <cellStyle name="Followed Hyperlink" xfId="31446" builtinId="9" hidden="1"/>
    <cellStyle name="Followed Hyperlink" xfId="31337" builtinId="9" hidden="1"/>
    <cellStyle name="Followed Hyperlink" xfId="32944" builtinId="9" hidden="1"/>
    <cellStyle name="Followed Hyperlink" xfId="32955" builtinId="9" hidden="1"/>
    <cellStyle name="Followed Hyperlink" xfId="28752" builtinId="9" hidden="1"/>
    <cellStyle name="Followed Hyperlink" xfId="31463" builtinId="9" hidden="1"/>
    <cellStyle name="Followed Hyperlink" xfId="31441" builtinId="9" hidden="1"/>
    <cellStyle name="Followed Hyperlink" xfId="31472" builtinId="9" hidden="1"/>
    <cellStyle name="Followed Hyperlink" xfId="32958" builtinId="9" hidden="1"/>
    <cellStyle name="Followed Hyperlink" xfId="31345" builtinId="9" hidden="1"/>
    <cellStyle name="Followed Hyperlink" xfId="32930" builtinId="9" hidden="1"/>
    <cellStyle name="Followed Hyperlink" xfId="31419" builtinId="9" hidden="1"/>
    <cellStyle name="Followed Hyperlink" xfId="32833" builtinId="9" hidden="1"/>
    <cellStyle name="Followed Hyperlink" xfId="29294" builtinId="9" hidden="1"/>
    <cellStyle name="Followed Hyperlink" xfId="31418" builtinId="9" hidden="1"/>
    <cellStyle name="Followed Hyperlink" xfId="32936" builtinId="9" hidden="1"/>
    <cellStyle name="Followed Hyperlink" xfId="32952" builtinId="9" hidden="1"/>
    <cellStyle name="Followed Hyperlink" xfId="34362" builtinId="9" hidden="1"/>
    <cellStyle name="Followed Hyperlink" xfId="34485" builtinId="9" hidden="1"/>
    <cellStyle name="Followed Hyperlink" xfId="32832" builtinId="9" hidden="1"/>
    <cellStyle name="Followed Hyperlink" xfId="34360" builtinId="9" hidden="1"/>
    <cellStyle name="Followed Hyperlink" xfId="34483" builtinId="9" hidden="1"/>
    <cellStyle name="Followed Hyperlink" xfId="33470" builtinId="9" hidden="1"/>
    <cellStyle name="Followed Hyperlink" xfId="34358" builtinId="9" hidden="1"/>
    <cellStyle name="Followed Hyperlink" xfId="34481" builtinId="9" hidden="1"/>
    <cellStyle name="Followed Hyperlink" xfId="31344" builtinId="9" hidden="1"/>
    <cellStyle name="Followed Hyperlink" xfId="34356" builtinId="9" hidden="1"/>
    <cellStyle name="Followed Hyperlink" xfId="34479" builtinId="9" hidden="1"/>
    <cellStyle name="Followed Hyperlink" xfId="32947" builtinId="9" hidden="1"/>
    <cellStyle name="Followed Hyperlink" xfId="34354" builtinId="9" hidden="1"/>
    <cellStyle name="Followed Hyperlink" xfId="34477" builtinId="9" hidden="1"/>
    <cellStyle name="Followed Hyperlink" xfId="3484" builtinId="9" hidden="1"/>
    <cellStyle name="Followed Hyperlink" xfId="34352" builtinId="9" hidden="1"/>
    <cellStyle name="Followed Hyperlink" xfId="34475" builtinId="9" hidden="1"/>
    <cellStyle name="Followed Hyperlink" xfId="28750" builtinId="9" hidden="1"/>
    <cellStyle name="Followed Hyperlink" xfId="34361" builtinId="9" hidden="1"/>
    <cellStyle name="Followed Hyperlink" xfId="34484" builtinId="9" hidden="1"/>
    <cellStyle name="Followed Hyperlink" xfId="33469" builtinId="9" hidden="1"/>
    <cellStyle name="Followed Hyperlink" xfId="34359" builtinId="9" hidden="1"/>
    <cellStyle name="Followed Hyperlink" xfId="34482" builtinId="9" hidden="1"/>
    <cellStyle name="Followed Hyperlink" xfId="28767" builtinId="9" hidden="1"/>
    <cellStyle name="Followed Hyperlink" xfId="34357" builtinId="9" hidden="1"/>
    <cellStyle name="Followed Hyperlink" xfId="34480" builtinId="9" hidden="1"/>
    <cellStyle name="Followed Hyperlink" xfId="31430" builtinId="9" hidden="1"/>
    <cellStyle name="Followed Hyperlink" xfId="34355" builtinId="9" hidden="1"/>
    <cellStyle name="Followed Hyperlink" xfId="34478" builtinId="9" hidden="1"/>
    <cellStyle name="Followed Hyperlink" xfId="31424" builtinId="9" hidden="1"/>
    <cellStyle name="Followed Hyperlink" xfId="34353" builtinId="9" hidden="1"/>
    <cellStyle name="Followed Hyperlink" xfId="34476" builtinId="9" hidden="1"/>
    <cellStyle name="Followed Hyperlink" xfId="32941" builtinId="9" hidden="1"/>
    <cellStyle name="Followed Hyperlink" xfId="34351" builtinId="9" hidden="1"/>
    <cellStyle name="Followed Hyperlink" xfId="34474" builtinId="9" hidden="1"/>
    <cellStyle name="Followed Hyperlink" xfId="32978"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577" builtinId="9" hidden="1"/>
    <cellStyle name="Followed Hyperlink" xfId="35578"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559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9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6017"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6135"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6155"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4" builtinId="9" hidden="1"/>
    <cellStyle name="Followed Hyperlink" xfId="36275"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95"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4" builtinId="9" hidden="1"/>
    <cellStyle name="Followed Hyperlink" xfId="36415"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35"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6693" builtinId="9" hidden="1"/>
    <cellStyle name="Followed Hyperlink" xfId="36694" builtinId="9" hidden="1"/>
    <cellStyle name="Followed Hyperlink" xfId="36695"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715"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4" builtinId="9" hidden="1"/>
    <cellStyle name="Followed Hyperlink" xfId="36835"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55"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973" builtinId="9" hidden="1"/>
    <cellStyle name="Followed Hyperlink" xfId="34350" builtinId="9" hidden="1"/>
    <cellStyle name="Followed Hyperlink" xfId="31462" builtinId="9" hidden="1"/>
    <cellStyle name="Followed Hyperlink" xfId="35974" builtinId="9" hidden="1"/>
    <cellStyle name="Followed Hyperlink" xfId="32942" builtinId="9" hidden="1"/>
    <cellStyle name="Followed Hyperlink" xfId="35964" builtinId="9" hidden="1"/>
    <cellStyle name="Followed Hyperlink" xfId="31420" builtinId="9" hidden="1"/>
    <cellStyle name="Followed Hyperlink" xfId="35881" builtinId="9" hidden="1"/>
    <cellStyle name="Followed Hyperlink" xfId="35959" builtinId="9" hidden="1"/>
    <cellStyle name="Followed Hyperlink" xfId="36004" builtinId="9" hidden="1"/>
    <cellStyle name="Followed Hyperlink" xfId="34490" builtinId="9" hidden="1"/>
    <cellStyle name="Followed Hyperlink" xfId="35980" builtinId="9" hidden="1"/>
    <cellStyle name="Followed Hyperlink" xfId="34364" builtinId="9" hidden="1"/>
    <cellStyle name="Followed Hyperlink" xfId="35970" builtinId="9" hidden="1"/>
    <cellStyle name="Followed Hyperlink" xfId="34348" builtinId="9" hidden="1"/>
    <cellStyle name="Followed Hyperlink" xfId="34349" builtinId="9" hidden="1"/>
    <cellStyle name="Followed Hyperlink" xfId="34367" builtinId="9" hidden="1"/>
    <cellStyle name="Followed Hyperlink" xfId="28252" builtinId="9" hidden="1"/>
    <cellStyle name="Followed Hyperlink" xfId="34462" builtinId="9" hidden="1"/>
    <cellStyle name="Followed Hyperlink" xfId="35860" builtinId="9" hidden="1"/>
    <cellStyle name="Followed Hyperlink" xfId="35954" builtinId="9" hidden="1"/>
    <cellStyle name="Followed Hyperlink" xfId="35997" builtinId="9" hidden="1"/>
    <cellStyle name="Followed Hyperlink" xfId="28802" builtinId="9" hidden="1"/>
    <cellStyle name="Followed Hyperlink" xfId="35973" builtinId="9" hidden="1"/>
    <cellStyle name="Followed Hyperlink" xfId="34466" builtinId="9" hidden="1"/>
    <cellStyle name="Followed Hyperlink" xfId="35963" builtinId="9" hidden="1"/>
    <cellStyle name="Followed Hyperlink" xfId="31435" builtinId="9" hidden="1"/>
    <cellStyle name="Followed Hyperlink" xfId="35882" builtinId="9" hidden="1"/>
    <cellStyle name="Followed Hyperlink" xfId="35958" builtinId="9" hidden="1"/>
    <cellStyle name="Followed Hyperlink" xfId="36005" builtinId="9" hidden="1"/>
    <cellStyle name="Followed Hyperlink" xfId="32982" builtinId="9" hidden="1"/>
    <cellStyle name="Followed Hyperlink" xfId="35979" builtinId="9" hidden="1"/>
    <cellStyle name="Followed Hyperlink" xfId="32852" builtinId="9" hidden="1"/>
    <cellStyle name="Followed Hyperlink" xfId="35969" builtinId="9" hidden="1"/>
    <cellStyle name="Followed Hyperlink" xfId="32938" builtinId="9" hidden="1"/>
    <cellStyle name="Followed Hyperlink" xfId="32981" builtinId="9" hidden="1"/>
    <cellStyle name="Followed Hyperlink" xfId="32960" builtinId="9" hidden="1"/>
    <cellStyle name="Followed Hyperlink" xfId="1956" builtinId="9" hidden="1"/>
    <cellStyle name="Followed Hyperlink" xfId="32853" builtinId="9" hidden="1"/>
    <cellStyle name="Followed Hyperlink" xfId="32980" builtinId="9" hidden="1"/>
    <cellStyle name="Followed Hyperlink" xfId="32959" builtinId="9" hidden="1"/>
    <cellStyle name="Followed Hyperlink" xfId="32850" builtinId="9" hidden="1"/>
    <cellStyle name="Followed Hyperlink" xfId="34457" builtinId="9" hidden="1"/>
    <cellStyle name="Followed Hyperlink" xfId="34468" builtinId="9" hidden="1"/>
    <cellStyle name="Followed Hyperlink" xfId="31466" builtinId="9" hidden="1"/>
    <cellStyle name="Followed Hyperlink" xfId="32976" builtinId="9" hidden="1"/>
    <cellStyle name="Followed Hyperlink" xfId="32954" builtinId="9" hidden="1"/>
    <cellStyle name="Followed Hyperlink" xfId="32985" builtinId="9" hidden="1"/>
    <cellStyle name="Followed Hyperlink" xfId="34471" builtinId="9" hidden="1"/>
    <cellStyle name="Followed Hyperlink" xfId="32858" builtinId="9" hidden="1"/>
    <cellStyle name="Followed Hyperlink" xfId="34443" builtinId="9" hidden="1"/>
    <cellStyle name="Followed Hyperlink" xfId="32932" builtinId="9" hidden="1"/>
    <cellStyle name="Followed Hyperlink" xfId="34346" builtinId="9" hidden="1"/>
    <cellStyle name="Followed Hyperlink" xfId="31473" builtinId="9" hidden="1"/>
    <cellStyle name="Followed Hyperlink" xfId="32931" builtinId="9" hidden="1"/>
    <cellStyle name="Followed Hyperlink" xfId="34449" builtinId="9" hidden="1"/>
    <cellStyle name="Followed Hyperlink" xfId="34465" builtinId="9" hidden="1"/>
    <cellStyle name="Followed Hyperlink" xfId="35875" builtinId="9" hidden="1"/>
    <cellStyle name="Followed Hyperlink" xfId="35995" builtinId="9" hidden="1"/>
    <cellStyle name="Followed Hyperlink" xfId="34345" builtinId="9" hidden="1"/>
    <cellStyle name="Followed Hyperlink" xfId="35873" builtinId="9" hidden="1"/>
    <cellStyle name="Followed Hyperlink" xfId="35993" builtinId="9" hidden="1"/>
    <cellStyle name="Followed Hyperlink" xfId="34983" builtinId="9" hidden="1"/>
    <cellStyle name="Followed Hyperlink" xfId="35871" builtinId="9" hidden="1"/>
    <cellStyle name="Followed Hyperlink" xfId="35991" builtinId="9" hidden="1"/>
    <cellStyle name="Followed Hyperlink" xfId="32857" builtinId="9" hidden="1"/>
    <cellStyle name="Followed Hyperlink" xfId="35869" builtinId="9" hidden="1"/>
    <cellStyle name="Followed Hyperlink" xfId="35989" builtinId="9" hidden="1"/>
    <cellStyle name="Followed Hyperlink" xfId="34460" builtinId="9" hidden="1"/>
    <cellStyle name="Followed Hyperlink" xfId="35867" builtinId="9" hidden="1"/>
    <cellStyle name="Followed Hyperlink" xfId="35987" builtinId="9" hidden="1"/>
    <cellStyle name="Followed Hyperlink" xfId="31416" builtinId="9" hidden="1"/>
    <cellStyle name="Followed Hyperlink" xfId="35865" builtinId="9" hidden="1"/>
    <cellStyle name="Followed Hyperlink" xfId="35985" builtinId="9" hidden="1"/>
    <cellStyle name="Followed Hyperlink" xfId="28771" builtinId="9" hidden="1"/>
    <cellStyle name="Followed Hyperlink" xfId="35874" builtinId="9" hidden="1"/>
    <cellStyle name="Followed Hyperlink" xfId="35994" builtinId="9" hidden="1"/>
    <cellStyle name="Followed Hyperlink" xfId="34982" builtinId="9" hidden="1"/>
    <cellStyle name="Followed Hyperlink" xfId="35872" builtinId="9" hidden="1"/>
    <cellStyle name="Followed Hyperlink" xfId="35992" builtinId="9" hidden="1"/>
    <cellStyle name="Followed Hyperlink" xfId="28786" builtinId="9" hidden="1"/>
    <cellStyle name="Followed Hyperlink" xfId="35870" builtinId="9" hidden="1"/>
    <cellStyle name="Followed Hyperlink" xfId="35990" builtinId="9" hidden="1"/>
    <cellStyle name="Followed Hyperlink" xfId="32943" builtinId="9" hidden="1"/>
    <cellStyle name="Followed Hyperlink" xfId="35868" builtinId="9" hidden="1"/>
    <cellStyle name="Followed Hyperlink" xfId="35988" builtinId="9" hidden="1"/>
    <cellStyle name="Followed Hyperlink" xfId="32937" builtinId="9" hidden="1"/>
    <cellStyle name="Followed Hyperlink" xfId="35866" builtinId="9" hidden="1"/>
    <cellStyle name="Followed Hyperlink" xfId="35986" builtinId="9" hidden="1"/>
    <cellStyle name="Followed Hyperlink" xfId="34454" builtinId="9" hidden="1"/>
    <cellStyle name="Followed Hyperlink" xfId="35864" builtinId="9" hidden="1"/>
    <cellStyle name="Followed Hyperlink" xfId="35984" builtinId="9" hidden="1"/>
    <cellStyle name="Followed Hyperlink" xfId="34491" builtinId="9" hidden="1"/>
    <cellStyle name="Followed Hyperlink" xfId="36974" builtinId="9" hidden="1"/>
    <cellStyle name="Followed Hyperlink" xfId="36975" builtinId="9" hidden="1"/>
    <cellStyle name="Followed Hyperlink" xfId="36976" builtinId="9" hidden="1"/>
    <cellStyle name="Followed Hyperlink" xfId="36977"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97"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6" builtinId="9" hidden="1"/>
    <cellStyle name="Followed Hyperlink" xfId="37117"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37"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7255" builtinId="9" hidden="1"/>
    <cellStyle name="Followed Hyperlink" xfId="3725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7276"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89"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3" builtinId="9" hidden="1"/>
    <cellStyle name="Followed Hyperlink" xfId="37674"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94"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7812" builtinId="9" hidden="1"/>
    <cellStyle name="Followed Hyperlink" xfId="37813"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33"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1" builtinId="9" hidden="1"/>
    <cellStyle name="Followed Hyperlink" xfId="37952" builtinId="9" hidden="1"/>
    <cellStyle name="Followed Hyperlink" xfId="37953" builtinId="9" hidden="1"/>
    <cellStyle name="Followed Hyperlink" xfId="37954" builtinId="9" hidden="1"/>
    <cellStyle name="Followed Hyperlink" xfId="37955" builtinId="9" hidden="1"/>
    <cellStyle name="Followed Hyperlink" xfId="37956" builtinId="9" hidden="1"/>
    <cellStyle name="Followed Hyperlink" xfId="37957"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7" builtinId="9" hidden="1"/>
    <cellStyle name="Followed Hyperlink" xfId="38098"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118"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8236" builtinId="9" hidden="1"/>
    <cellStyle name="Followed Hyperlink" xfId="38237"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8257" builtinId="9" hidden="1"/>
    <cellStyle name="Followed Hyperlink" xfId="38258"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7" builtinId="9" hidden="1"/>
    <cellStyle name="Followed Hyperlink" xfId="38378"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98"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5863" builtinId="9" hidden="1"/>
    <cellStyle name="Followed Hyperlink" xfId="32975" builtinId="9" hidden="1"/>
    <cellStyle name="Followed Hyperlink" xfId="37470" builtinId="9" hidden="1"/>
    <cellStyle name="Followed Hyperlink" xfId="34455" builtinId="9" hidden="1"/>
    <cellStyle name="Followed Hyperlink" xfId="37462" builtinId="9" hidden="1"/>
    <cellStyle name="Followed Hyperlink" xfId="32933" builtinId="9" hidden="1"/>
    <cellStyle name="Followed Hyperlink" xfId="37385" builtinId="9" hidden="1"/>
    <cellStyle name="Followed Hyperlink" xfId="37459" builtinId="9" hidden="1"/>
    <cellStyle name="Followed Hyperlink" xfId="37493" builtinId="9" hidden="1"/>
    <cellStyle name="Followed Hyperlink" xfId="35999" builtinId="9" hidden="1"/>
    <cellStyle name="Followed Hyperlink" xfId="37475" builtinId="9" hidden="1"/>
    <cellStyle name="Followed Hyperlink" xfId="35877" builtinId="9" hidden="1"/>
    <cellStyle name="Followed Hyperlink" xfId="37466" builtinId="9" hidden="1"/>
    <cellStyle name="Followed Hyperlink" xfId="35861" builtinId="9" hidden="1"/>
    <cellStyle name="Followed Hyperlink" xfId="35862" builtinId="9" hidden="1"/>
    <cellStyle name="Followed Hyperlink" xfId="35880" builtinId="9" hidden="1"/>
    <cellStyle name="Followed Hyperlink" xfId="29859" builtinId="9" hidden="1"/>
    <cellStyle name="Followed Hyperlink" xfId="35972" builtinId="9" hidden="1"/>
    <cellStyle name="Followed Hyperlink" xfId="37367" builtinId="9" hidden="1"/>
    <cellStyle name="Followed Hyperlink" xfId="37456" builtinId="9" hidden="1"/>
    <cellStyle name="Followed Hyperlink" xfId="37490" builtinId="9" hidden="1"/>
    <cellStyle name="Followed Hyperlink" xfId="28241" builtinId="9" hidden="1"/>
    <cellStyle name="Followed Hyperlink" xfId="37469" builtinId="9" hidden="1"/>
    <cellStyle name="Followed Hyperlink" xfId="35976" builtinId="9" hidden="1"/>
    <cellStyle name="Followed Hyperlink" xfId="37461" builtinId="9" hidden="1"/>
    <cellStyle name="Followed Hyperlink" xfId="32948" builtinId="9" hidden="1"/>
    <cellStyle name="Followed Hyperlink" xfId="37386" builtinId="9" hidden="1"/>
    <cellStyle name="Followed Hyperlink" xfId="37458" builtinId="9" hidden="1"/>
    <cellStyle name="Followed Hyperlink" xfId="37494" builtinId="9" hidden="1"/>
    <cellStyle name="Followed Hyperlink" xfId="34495" builtinId="9" hidden="1"/>
    <cellStyle name="Followed Hyperlink" xfId="37474" builtinId="9" hidden="1"/>
    <cellStyle name="Followed Hyperlink" xfId="34365" builtinId="9" hidden="1"/>
    <cellStyle name="Followed Hyperlink" xfId="37465" builtinId="9" hidden="1"/>
    <cellStyle name="Followed Hyperlink" xfId="34451" builtinId="9" hidden="1"/>
    <cellStyle name="Followed Hyperlink" xfId="34494" builtinId="9" hidden="1"/>
    <cellStyle name="Followed Hyperlink" xfId="34473" builtinId="9" hidden="1"/>
    <cellStyle name="Followed Hyperlink" xfId="28243" builtinId="9" hidden="1"/>
    <cellStyle name="Followed Hyperlink" xfId="34366" builtinId="9" hidden="1"/>
    <cellStyle name="Followed Hyperlink" xfId="34493" builtinId="9" hidden="1"/>
    <cellStyle name="Followed Hyperlink" xfId="34472" builtinId="9" hidden="1"/>
    <cellStyle name="Followed Hyperlink" xfId="34363" builtinId="9" hidden="1"/>
    <cellStyle name="Followed Hyperlink" xfId="35968" builtinId="9" hidden="1"/>
    <cellStyle name="Followed Hyperlink" xfId="35978" builtinId="9" hidden="1"/>
    <cellStyle name="Followed Hyperlink" xfId="32979" builtinId="9" hidden="1"/>
    <cellStyle name="Followed Hyperlink" xfId="34489" builtinId="9" hidden="1"/>
    <cellStyle name="Followed Hyperlink" xfId="34467" builtinId="9" hidden="1"/>
    <cellStyle name="Followed Hyperlink" xfId="34498" builtinId="9" hidden="1"/>
    <cellStyle name="Followed Hyperlink" xfId="35981" builtinId="9" hidden="1"/>
    <cellStyle name="Followed Hyperlink" xfId="34371" builtinId="9" hidden="1"/>
    <cellStyle name="Followed Hyperlink" xfId="35955" builtinId="9" hidden="1"/>
    <cellStyle name="Followed Hyperlink" xfId="34445" builtinId="9" hidden="1"/>
    <cellStyle name="Followed Hyperlink" xfId="35859" builtinId="9" hidden="1"/>
    <cellStyle name="Followed Hyperlink" xfId="32986" builtinId="9" hidden="1"/>
    <cellStyle name="Followed Hyperlink" xfId="34444" builtinId="9" hidden="1"/>
    <cellStyle name="Followed Hyperlink" xfId="35960" builtinId="9" hidden="1"/>
    <cellStyle name="Followed Hyperlink" xfId="35975" builtinId="9" hidden="1"/>
    <cellStyle name="Followed Hyperlink" xfId="37382" builtinId="9" hidden="1"/>
    <cellStyle name="Followed Hyperlink" xfId="37488" builtinId="9" hidden="1"/>
    <cellStyle name="Followed Hyperlink" xfId="35858" builtinId="9" hidden="1"/>
    <cellStyle name="Followed Hyperlink" xfId="37380" builtinId="9" hidden="1"/>
    <cellStyle name="Followed Hyperlink" xfId="37486" builtinId="9" hidden="1"/>
    <cellStyle name="Followed Hyperlink" xfId="36490" builtinId="9" hidden="1"/>
    <cellStyle name="Followed Hyperlink" xfId="37378" builtinId="9" hidden="1"/>
    <cellStyle name="Followed Hyperlink" xfId="37484" builtinId="9" hidden="1"/>
    <cellStyle name="Followed Hyperlink" xfId="34370" builtinId="9" hidden="1"/>
    <cellStyle name="Followed Hyperlink" xfId="37376" builtinId="9" hidden="1"/>
    <cellStyle name="Followed Hyperlink" xfId="37482" builtinId="9" hidden="1"/>
    <cellStyle name="Followed Hyperlink" xfId="35971" builtinId="9" hidden="1"/>
    <cellStyle name="Followed Hyperlink" xfId="37374" builtinId="9" hidden="1"/>
    <cellStyle name="Followed Hyperlink" xfId="37480" builtinId="9" hidden="1"/>
    <cellStyle name="Followed Hyperlink" xfId="32929" builtinId="9" hidden="1"/>
    <cellStyle name="Followed Hyperlink" xfId="37372" builtinId="9" hidden="1"/>
    <cellStyle name="Followed Hyperlink" xfId="37478" builtinId="9" hidden="1"/>
    <cellStyle name="Followed Hyperlink" xfId="29779" builtinId="9" hidden="1"/>
    <cellStyle name="Followed Hyperlink" xfId="37381" builtinId="9" hidden="1"/>
    <cellStyle name="Followed Hyperlink" xfId="37487" builtinId="9" hidden="1"/>
    <cellStyle name="Followed Hyperlink" xfId="36489" builtinId="9" hidden="1"/>
    <cellStyle name="Followed Hyperlink" xfId="37379" builtinId="9" hidden="1"/>
    <cellStyle name="Followed Hyperlink" xfId="37485" builtinId="9" hidden="1"/>
    <cellStyle name="Followed Hyperlink" xfId="28249" builtinId="9" hidden="1"/>
    <cellStyle name="Followed Hyperlink" xfId="37377" builtinId="9" hidden="1"/>
    <cellStyle name="Followed Hyperlink" xfId="37483" builtinId="9" hidden="1"/>
    <cellStyle name="Followed Hyperlink" xfId="34456" builtinId="9" hidden="1"/>
    <cellStyle name="Followed Hyperlink" xfId="37375" builtinId="9" hidden="1"/>
    <cellStyle name="Followed Hyperlink" xfId="37481" builtinId="9" hidden="1"/>
    <cellStyle name="Followed Hyperlink" xfId="34450" builtinId="9" hidden="1"/>
    <cellStyle name="Followed Hyperlink" xfId="37373" builtinId="9" hidden="1"/>
    <cellStyle name="Followed Hyperlink" xfId="37479" builtinId="9" hidden="1"/>
    <cellStyle name="Followed Hyperlink" xfId="35965" builtinId="9" hidden="1"/>
    <cellStyle name="Followed Hyperlink" xfId="37371" builtinId="9" hidden="1"/>
    <cellStyle name="Followed Hyperlink" xfId="37477" builtinId="9" hidden="1"/>
    <cellStyle name="Followed Hyperlink" xfId="36000"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8516" builtinId="9" hidden="1"/>
    <cellStyle name="Followed Hyperlink" xfId="38517"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8537" builtinId="9" hidden="1"/>
    <cellStyle name="Followed Hyperlink" xfId="38538"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7" builtinId="9" hidden="1"/>
    <cellStyle name="Followed Hyperlink" xfId="38658"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78"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60"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9356" builtinId="9" hidden="1"/>
    <cellStyle name="Followed Hyperlink" xfId="39357"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937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6" builtinId="9" hidden="1"/>
    <cellStyle name="Followed Hyperlink" xfId="39497"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517"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914"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7370" builtinId="9" hidden="1"/>
    <cellStyle name="Followed Hyperlink" xfId="34488" builtinId="9" hidden="1"/>
    <cellStyle name="Followed Hyperlink" xfId="38945" builtinId="9" hidden="1"/>
    <cellStyle name="Followed Hyperlink" xfId="35966" builtinId="9" hidden="1"/>
    <cellStyle name="Followed Hyperlink" xfId="38941" builtinId="9" hidden="1"/>
    <cellStyle name="Followed Hyperlink" xfId="34446" builtinId="9" hidden="1"/>
    <cellStyle name="Followed Hyperlink" xfId="38866" builtinId="9" hidden="1"/>
    <cellStyle name="Followed Hyperlink" xfId="38939" builtinId="9" hidden="1"/>
    <cellStyle name="Followed Hyperlink" xfId="38962" builtinId="9" hidden="1"/>
    <cellStyle name="Followed Hyperlink" xfId="37491" builtinId="9" hidden="1"/>
    <cellStyle name="Followed Hyperlink" xfId="38947" builtinId="9" hidden="1"/>
    <cellStyle name="Followed Hyperlink" xfId="37383" builtinId="9" hidden="1"/>
    <cellStyle name="Followed Hyperlink" xfId="38943" builtinId="9" hidden="1"/>
    <cellStyle name="Followed Hyperlink" xfId="37368" builtinId="9" hidden="1"/>
    <cellStyle name="Followed Hyperlink" xfId="37369" builtinId="9" hidden="1"/>
    <cellStyle name="Followed Hyperlink" xfId="37384" builtinId="9" hidden="1"/>
    <cellStyle name="Followed Hyperlink" xfId="28776" builtinId="9" hidden="1"/>
    <cellStyle name="Followed Hyperlink" xfId="37468" builtinId="9" hidden="1"/>
    <cellStyle name="Followed Hyperlink" xfId="38853" builtinId="9" hidden="1"/>
    <cellStyle name="Followed Hyperlink" xfId="38937" builtinId="9" hidden="1"/>
    <cellStyle name="Followed Hyperlink" xfId="38961" builtinId="9" hidden="1"/>
    <cellStyle name="Followed Hyperlink" xfId="29780" builtinId="9" hidden="1"/>
    <cellStyle name="Followed Hyperlink" xfId="38944" builtinId="9" hidden="1"/>
    <cellStyle name="Followed Hyperlink" xfId="37472" builtinId="9" hidden="1"/>
    <cellStyle name="Followed Hyperlink" xfId="38940" builtinId="9" hidden="1"/>
    <cellStyle name="Followed Hyperlink" xfId="34461" builtinId="9" hidden="1"/>
    <cellStyle name="Followed Hyperlink" xfId="38867" builtinId="9" hidden="1"/>
    <cellStyle name="Followed Hyperlink" xfId="38938" builtinId="9" hidden="1"/>
    <cellStyle name="Followed Hyperlink" xfId="38963" builtinId="9" hidden="1"/>
    <cellStyle name="Followed Hyperlink" xfId="36003" builtinId="9" hidden="1"/>
    <cellStyle name="Followed Hyperlink" xfId="38946" builtinId="9" hidden="1"/>
    <cellStyle name="Followed Hyperlink" xfId="35878" builtinId="9" hidden="1"/>
    <cellStyle name="Followed Hyperlink" xfId="38942" builtinId="9" hidden="1"/>
    <cellStyle name="Followed Hyperlink" xfId="35962" builtinId="9" hidden="1"/>
    <cellStyle name="Followed Hyperlink" xfId="36002" builtinId="9" hidden="1"/>
    <cellStyle name="Followed Hyperlink" xfId="35983" builtinId="9" hidden="1"/>
    <cellStyle name="Followed Hyperlink" xfId="29867" builtinId="9" hidden="1"/>
    <cellStyle name="Followed Hyperlink" xfId="35879" builtinId="9" hidden="1"/>
    <cellStyle name="Followed Hyperlink" xfId="36001" builtinId="9" hidden="1"/>
    <cellStyle name="Followed Hyperlink" xfId="35982" builtinId="9" hidden="1"/>
    <cellStyle name="Followed Hyperlink" xfId="35876" builtinId="9" hidden="1"/>
    <cellStyle name="Followed Hyperlink" xfId="37464" builtinId="9" hidden="1"/>
    <cellStyle name="Followed Hyperlink" xfId="37473" builtinId="9" hidden="1"/>
    <cellStyle name="Followed Hyperlink" xfId="34492" builtinId="9" hidden="1"/>
    <cellStyle name="Followed Hyperlink" xfId="35998" builtinId="9" hidden="1"/>
    <cellStyle name="Followed Hyperlink" xfId="35977" builtinId="9" hidden="1"/>
    <cellStyle name="Followed Hyperlink" xfId="36006" builtinId="9" hidden="1"/>
    <cellStyle name="Followed Hyperlink" xfId="37476" builtinId="9" hidden="1"/>
    <cellStyle name="Followed Hyperlink" xfId="35884" builtinId="9" hidden="1"/>
    <cellStyle name="Followed Hyperlink" xfId="37457" builtinId="9" hidden="1"/>
    <cellStyle name="Followed Hyperlink" xfId="35957" builtinId="9" hidden="1"/>
    <cellStyle name="Followed Hyperlink" xfId="37366" builtinId="9" hidden="1"/>
    <cellStyle name="Followed Hyperlink" xfId="34499" builtinId="9" hidden="1"/>
    <cellStyle name="Followed Hyperlink" xfId="35956" builtinId="9" hidden="1"/>
    <cellStyle name="Followed Hyperlink" xfId="37460" builtinId="9" hidden="1"/>
    <cellStyle name="Followed Hyperlink" xfId="37471" builtinId="9" hidden="1"/>
    <cellStyle name="Followed Hyperlink" xfId="38865" builtinId="9" hidden="1"/>
    <cellStyle name="Followed Hyperlink" xfId="38959" builtinId="9" hidden="1"/>
    <cellStyle name="Followed Hyperlink" xfId="37365" builtinId="9" hidden="1"/>
    <cellStyle name="Followed Hyperlink" xfId="38863" builtinId="9" hidden="1"/>
    <cellStyle name="Followed Hyperlink" xfId="38957" builtinId="9" hidden="1"/>
    <cellStyle name="Followed Hyperlink" xfId="37978" builtinId="9" hidden="1"/>
    <cellStyle name="Followed Hyperlink" xfId="38861" builtinId="9" hidden="1"/>
    <cellStyle name="Followed Hyperlink" xfId="38955" builtinId="9" hidden="1"/>
    <cellStyle name="Followed Hyperlink" xfId="35883" builtinId="9" hidden="1"/>
    <cellStyle name="Followed Hyperlink" xfId="38859" builtinId="9" hidden="1"/>
    <cellStyle name="Followed Hyperlink" xfId="38953" builtinId="9" hidden="1"/>
    <cellStyle name="Followed Hyperlink" xfId="37467" builtinId="9" hidden="1"/>
    <cellStyle name="Followed Hyperlink" xfId="38857" builtinId="9" hidden="1"/>
    <cellStyle name="Followed Hyperlink" xfId="38951" builtinId="9" hidden="1"/>
    <cellStyle name="Followed Hyperlink" xfId="34442" builtinId="9" hidden="1"/>
    <cellStyle name="Followed Hyperlink" xfId="38855" builtinId="9" hidden="1"/>
    <cellStyle name="Followed Hyperlink" xfId="38949" builtinId="9" hidden="1"/>
    <cellStyle name="Followed Hyperlink" xfId="28797" builtinId="9" hidden="1"/>
    <cellStyle name="Followed Hyperlink" xfId="38864" builtinId="9" hidden="1"/>
    <cellStyle name="Followed Hyperlink" xfId="38958" builtinId="9" hidden="1"/>
    <cellStyle name="Followed Hyperlink" xfId="37977" builtinId="9" hidden="1"/>
    <cellStyle name="Followed Hyperlink" xfId="38862" builtinId="9" hidden="1"/>
    <cellStyle name="Followed Hyperlink" xfId="38956" builtinId="9" hidden="1"/>
    <cellStyle name="Followed Hyperlink" xfId="28773" builtinId="9" hidden="1"/>
    <cellStyle name="Followed Hyperlink" xfId="38860" builtinId="9" hidden="1"/>
    <cellStyle name="Followed Hyperlink" xfId="38954" builtinId="9" hidden="1"/>
    <cellStyle name="Followed Hyperlink" xfId="35967" builtinId="9" hidden="1"/>
    <cellStyle name="Followed Hyperlink" xfId="38858" builtinId="9" hidden="1"/>
    <cellStyle name="Followed Hyperlink" xfId="38952" builtinId="9" hidden="1"/>
    <cellStyle name="Followed Hyperlink" xfId="35961" builtinId="9" hidden="1"/>
    <cellStyle name="Followed Hyperlink" xfId="38856" builtinId="9" hidden="1"/>
    <cellStyle name="Followed Hyperlink" xfId="38950" builtinId="9" hidden="1"/>
    <cellStyle name="Followed Hyperlink" xfId="37463" builtinId="9" hidden="1"/>
    <cellStyle name="Followed Hyperlink" xfId="38854" builtinId="9" hidden="1"/>
    <cellStyle name="Followed Hyperlink" xfId="38948" builtinId="9" hidden="1"/>
    <cellStyle name="Followed Hyperlink" xfId="37492"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934"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3" builtinId="9" hidden="1"/>
    <cellStyle name="Followed Hyperlink" xfId="40054"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74"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3" builtinId="9" hidden="1"/>
    <cellStyle name="Followed Hyperlink" xfId="40194"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214"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3" builtinId="9" hidden="1"/>
    <cellStyle name="Followed Hyperlink" xfId="40334"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54"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4" builtinId="9" hidden="1"/>
    <cellStyle name="Followed Hyperlink" xfId="41175"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95"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313"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1333"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29875" builtinId="9" hidden="1"/>
    <cellStyle name="Followed Hyperlink" xfId="15101" builtinId="9" hidden="1"/>
    <cellStyle name="Followed Hyperlink" xfId="29870" builtinId="9" hidden="1"/>
    <cellStyle name="Followed Hyperlink" xfId="1786" builtinId="9" hidden="1"/>
    <cellStyle name="Followed Hyperlink" xfId="16652" builtinId="9" hidden="1"/>
    <cellStyle name="Followed Hyperlink" xfId="3597" builtinId="9" hidden="1"/>
    <cellStyle name="Followed Hyperlink" xfId="1772" builtinId="9" hidden="1"/>
    <cellStyle name="Followed Hyperlink" xfId="1939" builtinId="9" hidden="1"/>
    <cellStyle name="Followed Hyperlink" xfId="15115" builtinId="9" hidden="1"/>
    <cellStyle name="Followed Hyperlink" xfId="16771" builtinId="9" hidden="1"/>
    <cellStyle name="Followed Hyperlink" xfId="30382" builtinId="9" hidden="1"/>
    <cellStyle name="Followed Hyperlink" xfId="28748" builtinId="9" hidden="1"/>
    <cellStyle name="Followed Hyperlink" xfId="1773" builtinId="9" hidden="1"/>
    <cellStyle name="Followed Hyperlink" xfId="30381" builtinId="9" hidden="1"/>
    <cellStyle name="Followed Hyperlink" xfId="28747" builtinId="9" hidden="1"/>
    <cellStyle name="Followed Hyperlink" xfId="16647" builtinId="9" hidden="1"/>
    <cellStyle name="Followed Hyperlink" xfId="627" builtinId="9" hidden="1"/>
    <cellStyle name="Followed Hyperlink" xfId="1787" builtinId="9" hidden="1"/>
    <cellStyle name="Followed Hyperlink" xfId="15114" builtinId="9" hidden="1"/>
    <cellStyle name="Followed Hyperlink" xfId="16657" builtinId="9" hidden="1"/>
    <cellStyle name="Followed Hyperlink" xfId="16661" builtinId="9" hidden="1"/>
    <cellStyle name="Followed Hyperlink" xfId="1884" builtinId="9" hidden="1"/>
    <cellStyle name="Followed Hyperlink" xfId="1902" builtinId="9" hidden="1"/>
    <cellStyle name="Followed Hyperlink" xfId="15122" builtinId="9" hidden="1"/>
    <cellStyle name="Followed Hyperlink" xfId="3587" builtinId="9" hidden="1"/>
    <cellStyle name="Followed Hyperlink" xfId="1944" builtinId="9" hidden="1"/>
    <cellStyle name="Followed Hyperlink" xfId="16747" builtinId="9" hidden="1"/>
    <cellStyle name="Followed Hyperlink" xfId="3489" builtinId="9" hidden="1"/>
    <cellStyle name="Followed Hyperlink" xfId="3498" builtinId="9" hidden="1"/>
    <cellStyle name="Followed Hyperlink" xfId="1901" builtinId="9" hidden="1"/>
    <cellStyle name="Followed Hyperlink" xfId="29892" builtinId="9" hidden="1"/>
    <cellStyle name="Followed Hyperlink" xfId="28260" builtinId="9" hidden="1"/>
    <cellStyle name="Followed Hyperlink" xfId="16658" builtinId="9" hidden="1"/>
    <cellStyle name="Followed Hyperlink" xfId="29782" builtinId="9" hidden="1"/>
    <cellStyle name="Followed Hyperlink" xfId="636" builtinId="9" hidden="1"/>
    <cellStyle name="Followed Hyperlink" xfId="29890" builtinId="9" hidden="1"/>
    <cellStyle name="Followed Hyperlink" xfId="28259" builtinId="9" hidden="1"/>
    <cellStyle name="Followed Hyperlink" xfId="29872" builtinId="9" hidden="1"/>
    <cellStyle name="Followed Hyperlink" xfId="16653" builtinId="9" hidden="1"/>
    <cellStyle name="Followed Hyperlink" xfId="29866" builtinId="9" hidden="1"/>
    <cellStyle name="Followed Hyperlink" xfId="15102" builtinId="9" hidden="1"/>
    <cellStyle name="Followed Hyperlink" xfId="29784" builtinId="9" hidden="1"/>
    <cellStyle name="Followed Hyperlink" xfId="16654" builtinId="9" hidden="1"/>
    <cellStyle name="Followed Hyperlink" xfId="29896" builtinId="9" hidden="1"/>
    <cellStyle name="Followed Hyperlink" xfId="28262" builtinId="9" hidden="1"/>
    <cellStyle name="Followed Hyperlink" xfId="29874" builtinId="9" hidden="1"/>
    <cellStyle name="Followed Hyperlink" xfId="16650" builtinId="9" hidden="1"/>
    <cellStyle name="Followed Hyperlink" xfId="29869" builtinId="9" hidden="1"/>
    <cellStyle name="Followed Hyperlink" xfId="15097" builtinId="9" hidden="1"/>
    <cellStyle name="Followed Hyperlink" xfId="16655" builtinId="9" hidden="1"/>
    <cellStyle name="Followed Hyperlink" xfId="1963" builtinId="9" hidden="1"/>
    <cellStyle name="Followed Hyperlink" xfId="1897" builtinId="9" hidden="1"/>
    <cellStyle name="Followed Hyperlink" xfId="15121" builtinId="9" hidden="1"/>
    <cellStyle name="Followed Hyperlink" xfId="29781" builtinId="9" hidden="1"/>
    <cellStyle name="Followed Hyperlink" xfId="3598" builtinId="9" hidden="1"/>
    <cellStyle name="Followed Hyperlink" xfId="29889" builtinId="9" hidden="1"/>
    <cellStyle name="Followed Hyperlink" xfId="28258" builtinId="9" hidden="1"/>
    <cellStyle name="Followed Hyperlink" xfId="29871" builtinId="9" hidden="1"/>
    <cellStyle name="Followed Hyperlink" xfId="3591" builtinId="9" hidden="1"/>
    <cellStyle name="Followed Hyperlink" xfId="29865" builtinId="9" hidden="1"/>
    <cellStyle name="Followed Hyperlink" xfId="16651" builtinId="9" hidden="1"/>
    <cellStyle name="Followed Hyperlink" xfId="29785" builtinId="9" hidden="1"/>
    <cellStyle name="Followed Hyperlink" xfId="1906" builtinId="9" hidden="1"/>
    <cellStyle name="Followed Hyperlink" xfId="29897" builtinId="9" hidden="1"/>
    <cellStyle name="Followed Hyperlink" xfId="28263" builtinId="9" hidden="1"/>
    <cellStyle name="Followed Hyperlink" xfId="29873" builtinId="9" hidden="1"/>
    <cellStyle name="Followed Hyperlink" xfId="1965" builtinId="9" hidden="1"/>
    <cellStyle name="Followed Hyperlink" xfId="29868" builtinId="9" hidden="1"/>
    <cellStyle name="Followed Hyperlink" xfId="16649" builtinId="9" hidden="1"/>
    <cellStyle name="Followed Hyperlink" xfId="41372"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2" builtinId="9" hidden="1"/>
    <cellStyle name="Followed Hyperlink" xfId="41453"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73"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41591" builtinId="9" hidden="1"/>
    <cellStyle name="Followed Hyperlink" xfId="41592"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612"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0" builtinId="9" hidden="1"/>
    <cellStyle name="Followed Hyperlink" xfId="41731" builtinId="9" hidden="1"/>
    <cellStyle name="Followed Hyperlink" xfId="41732" builtinId="9" hidden="1"/>
    <cellStyle name="Followed Hyperlink" xfId="41733" builtinId="9" hidden="1"/>
    <cellStyle name="Followed Hyperlink" xfId="41734" builtinId="9" hidden="1"/>
    <cellStyle name="Followed Hyperlink" xfId="41735" builtinId="9" hidden="1"/>
    <cellStyle name="Followed Hyperlink" xfId="41736"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56" builtinId="9" hidden="1"/>
    <cellStyle name="Followed Hyperlink" xfId="41757"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902"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2015" builtinId="9" hidden="1"/>
    <cellStyle name="Followed Hyperlink" xfId="42016"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2036" builtinId="9" hidden="1"/>
    <cellStyle name="Followed Hyperlink" xfId="42037"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6" builtinId="9" hidden="1"/>
    <cellStyle name="Followed Hyperlink" xfId="42157"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77"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2295" builtinId="9" hidden="1"/>
    <cellStyle name="Followed Hyperlink" xfId="42296"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2316" builtinId="9" hidden="1"/>
    <cellStyle name="Followed Hyperlink" xfId="42317"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1880"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6" builtinId="9" hidden="1"/>
    <cellStyle name="Followed Hyperlink" xfId="42437"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57"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575" builtinId="9" hidden="1"/>
    <cellStyle name="Followed Hyperlink" xfId="42576"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2596" builtinId="9" hidden="1"/>
    <cellStyle name="Followed Hyperlink" xfId="42597"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6" builtinId="9" hidden="1"/>
    <cellStyle name="Followed Hyperlink" xfId="42717"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37"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855" builtinId="9" hidden="1"/>
    <cellStyle name="Followed Hyperlink" xfId="42856"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876" builtinId="9" hidden="1"/>
    <cellStyle name="Followed Hyperlink" xfId="42877"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81"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6" builtinId="9" hidden="1"/>
    <cellStyle name="Followed Hyperlink" xfId="42997"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3017"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3135" builtinId="9" hidden="1"/>
    <cellStyle name="Followed Hyperlink" xfId="43136"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315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5" builtinId="9" hidden="1"/>
    <cellStyle name="Followed Hyperlink" xfId="43276"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96"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3414"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3434" builtinId="9" hidden="1"/>
    <cellStyle name="Followed Hyperlink" xfId="43435"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4" builtinId="9" hidden="1"/>
    <cellStyle name="Followed Hyperlink" xfId="43555"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75"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693"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3713"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2" builtinId="9" hidden="1"/>
    <cellStyle name="Followed Hyperlink" xfId="43833"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53"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1888" builtinId="9" hidden="1"/>
    <cellStyle name="Followed Hyperlink" xfId="41898" builtinId="9" hidden="1"/>
    <cellStyle name="Followed Hyperlink" xfId="41358" builtinId="9" hidden="1"/>
    <cellStyle name="Followed Hyperlink" xfId="16656" builtinId="9" hidden="1"/>
    <cellStyle name="Followed Hyperlink" xfId="41861" builtinId="9" hidden="1"/>
    <cellStyle name="Followed Hyperlink" xfId="41903" builtinId="9" hidden="1"/>
    <cellStyle name="Followed Hyperlink" xfId="42980" builtinId="9" hidden="1"/>
    <cellStyle name="Followed Hyperlink" xfId="41887" builtinId="9" hidden="1"/>
    <cellStyle name="Followed Hyperlink" xfId="42978" builtinId="9" hidden="1"/>
    <cellStyle name="Followed Hyperlink" xfId="41872" builtinId="9" hidden="1"/>
    <cellStyle name="Followed Hyperlink" xfId="42976" builtinId="9" hidden="1"/>
    <cellStyle name="Followed Hyperlink" xfId="15113" builtinId="9" hidden="1"/>
    <cellStyle name="Followed Hyperlink" xfId="42974" builtinId="9" hidden="1"/>
    <cellStyle name="Followed Hyperlink" xfId="16754" builtinId="9" hidden="1"/>
    <cellStyle name="Followed Hyperlink" xfId="42972" builtinId="9" hidden="1"/>
    <cellStyle name="Followed Hyperlink" xfId="41917" builtinId="9" hidden="1"/>
    <cellStyle name="Followed Hyperlink" xfId="42970" builtinId="9" hidden="1"/>
    <cellStyle name="Followed Hyperlink" xfId="41362" builtinId="9" hidden="1"/>
    <cellStyle name="Followed Hyperlink" xfId="42979" builtinId="9" hidden="1"/>
    <cellStyle name="Followed Hyperlink" xfId="41891" builtinId="9" hidden="1"/>
    <cellStyle name="Followed Hyperlink" xfId="42977" builtinId="9" hidden="1"/>
    <cellStyle name="Followed Hyperlink" xfId="41876" builtinId="9" hidden="1"/>
    <cellStyle name="Followed Hyperlink" xfId="42975" builtinId="9" hidden="1"/>
    <cellStyle name="Followed Hyperlink" xfId="41374" builtinId="9" hidden="1"/>
    <cellStyle name="Followed Hyperlink" xfId="42973" builtinId="9" hidden="1"/>
    <cellStyle name="Followed Hyperlink" xfId="3586" builtinId="9" hidden="1"/>
    <cellStyle name="Followed Hyperlink" xfId="42971" builtinId="9" hidden="1"/>
    <cellStyle name="Followed Hyperlink" xfId="41355" builtinId="9" hidden="1"/>
    <cellStyle name="Followed Hyperlink" xfId="42969" builtinId="9" hidden="1"/>
    <cellStyle name="Followed Hyperlink" xfId="15118"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2" builtinId="9" hidden="1"/>
    <cellStyle name="Followed Hyperlink" xfId="43973"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93"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2" builtinId="9" hidden="1"/>
    <cellStyle name="Followed Hyperlink" xfId="44113"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33"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4251" builtinId="9" hidden="1"/>
    <cellStyle name="Followed Hyperlink" xfId="44252" builtinId="9" hidden="1"/>
    <cellStyle name="Followed Hyperlink" xfId="44253"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73"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2" builtinId="9" hidden="1"/>
    <cellStyle name="Followed Hyperlink" xfId="44393"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46"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4" builtinId="9" hidden="1"/>
    <cellStyle name="Followed Hyperlink" xfId="44675"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95"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813" builtinId="9" hidden="1"/>
    <cellStyle name="Followed Hyperlink" xfId="4481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834"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3" builtinId="9" hidden="1"/>
    <cellStyle name="Followed Hyperlink" xfId="44954"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74"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5092"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5112"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1" builtinId="9" hidden="1"/>
    <cellStyle name="Followed Hyperlink" xfId="45232"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52"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45370"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45390"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08" builtinId="9" hidden="1"/>
    <cellStyle name="Followed Hyperlink" xfId="45509" builtinId="9" hidden="1"/>
    <cellStyle name="Followed Hyperlink" xfId="45510" builtinId="9" hidden="1"/>
    <cellStyle name="Followed Hyperlink" xfId="45511" builtinId="9" hidden="1"/>
    <cellStyle name="Followed Hyperlink" xfId="45512" builtinId="9" hidden="1"/>
    <cellStyle name="Followed Hyperlink" xfId="45513" builtinId="9" hidden="1"/>
    <cellStyle name="Followed Hyperlink" xfId="45514"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1886" builtinId="9" hidden="1"/>
    <cellStyle name="Followed Hyperlink" xfId="41373" builtinId="9" hidden="1"/>
    <cellStyle name="Followed Hyperlink" xfId="44524" builtinId="9" hidden="1"/>
    <cellStyle name="Followed Hyperlink" xfId="41864" builtinId="9" hidden="1"/>
    <cellStyle name="Followed Hyperlink" xfId="44513" builtinId="9" hidden="1"/>
    <cellStyle name="Followed Hyperlink" xfId="41896" builtinId="9" hidden="1"/>
    <cellStyle name="Followed Hyperlink" xfId="44428" builtinId="9" hidden="1"/>
    <cellStyle name="Followed Hyperlink" xfId="44508" builtinId="9" hidden="1"/>
    <cellStyle name="Followed Hyperlink" xfId="44556" builtinId="9" hidden="1"/>
    <cellStyle name="Followed Hyperlink" xfId="41878" builtinId="9" hidden="1"/>
    <cellStyle name="Followed Hyperlink" xfId="44530" builtinId="9" hidden="1"/>
    <cellStyle name="Followed Hyperlink" xfId="41357" builtinId="9" hidden="1"/>
    <cellStyle name="Followed Hyperlink" xfId="44519" builtinId="9" hidden="1"/>
    <cellStyle name="Followed Hyperlink" xfId="16646" builtinId="9" hidden="1"/>
    <cellStyle name="Followed Hyperlink" xfId="28246" builtinId="9" hidden="1"/>
    <cellStyle name="Followed Hyperlink" xfId="42985" builtinId="9" hidden="1"/>
    <cellStyle name="Followed Hyperlink" xfId="41904" builtinId="9" hidden="1"/>
    <cellStyle name="Followed Hyperlink" xfId="41890" builtinId="9" hidden="1"/>
    <cellStyle name="Followed Hyperlink" xfId="44407" builtinId="9" hidden="1"/>
    <cellStyle name="Followed Hyperlink" xfId="44501" builtinId="9" hidden="1"/>
    <cellStyle name="Followed Hyperlink" xfId="44547" builtinId="9" hidden="1"/>
    <cellStyle name="Followed Hyperlink" xfId="41873" builtinId="9" hidden="1"/>
    <cellStyle name="Followed Hyperlink" xfId="44523" builtinId="9" hidden="1"/>
    <cellStyle name="Followed Hyperlink" xfId="3625" builtinId="9" hidden="1"/>
    <cellStyle name="Followed Hyperlink" xfId="44512" builtinId="9" hidden="1"/>
    <cellStyle name="Followed Hyperlink" xfId="42966" builtinId="9" hidden="1"/>
    <cellStyle name="Followed Hyperlink" xfId="44429" builtinId="9" hidden="1"/>
    <cellStyle name="Followed Hyperlink" xfId="44507" builtinId="9" hidden="1"/>
    <cellStyle name="Followed Hyperlink" xfId="44557" builtinId="9" hidden="1"/>
    <cellStyle name="Followed Hyperlink" xfId="41363" builtinId="9" hidden="1"/>
    <cellStyle name="Followed Hyperlink" xfId="44529" builtinId="9" hidden="1"/>
    <cellStyle name="Followed Hyperlink" xfId="41874" builtinId="9" hidden="1"/>
    <cellStyle name="Followed Hyperlink" xfId="44518" builtinId="9" hidden="1"/>
    <cellStyle name="Followed Hyperlink" xfId="41918" builtinId="9" hidden="1"/>
    <cellStyle name="Followed Hyperlink" xfId="41892" builtinId="9" hidden="1"/>
    <cellStyle name="Followed Hyperlink" xfId="41919" builtinId="9" hidden="1"/>
    <cellStyle name="Followed Hyperlink" xfId="41367" builtinId="9" hidden="1"/>
    <cellStyle name="Followed Hyperlink" xfId="42983" builtinId="9" hidden="1"/>
    <cellStyle name="Followed Hyperlink" xfId="15120" builtinId="9" hidden="1"/>
    <cellStyle name="Followed Hyperlink" xfId="16750" builtinId="9" hidden="1"/>
    <cellStyle name="Followed Hyperlink" xfId="16773" builtinId="9" hidden="1"/>
    <cellStyle name="Followed Hyperlink" xfId="41899" builtinId="9" hidden="1"/>
    <cellStyle name="Followed Hyperlink" xfId="41370" builtinId="9" hidden="1"/>
    <cellStyle name="Followed Hyperlink" xfId="41366" builtinId="9" hidden="1"/>
    <cellStyle name="Followed Hyperlink" xfId="41901" builtinId="9" hidden="1"/>
    <cellStyle name="Followed Hyperlink" xfId="41906" builtinId="9" hidden="1"/>
    <cellStyle name="Followed Hyperlink" xfId="41895" builtinId="9" hidden="1"/>
    <cellStyle name="Followed Hyperlink" xfId="41897" builtinId="9" hidden="1"/>
    <cellStyle name="Followed Hyperlink" xfId="41371" builtinId="9" hidden="1"/>
    <cellStyle name="Followed Hyperlink" xfId="41868" builtinId="9" hidden="1"/>
    <cellStyle name="Followed Hyperlink" xfId="42964" builtinId="9" hidden="1"/>
    <cellStyle name="Followed Hyperlink" xfId="42958" builtinId="9" hidden="1"/>
    <cellStyle name="Followed Hyperlink" xfId="3595" builtinId="9" hidden="1"/>
    <cellStyle name="Followed Hyperlink" xfId="42965" builtinId="9" hidden="1"/>
    <cellStyle name="Followed Hyperlink" xfId="42959" builtinId="9" hidden="1"/>
    <cellStyle name="Followed Hyperlink" xfId="41871" builtinId="9" hidden="1"/>
    <cellStyle name="Followed Hyperlink" xfId="44422" builtinId="9" hidden="1"/>
    <cellStyle name="Followed Hyperlink" xfId="44545" builtinId="9" hidden="1"/>
    <cellStyle name="Followed Hyperlink" xfId="41908" builtinId="9" hidden="1"/>
    <cellStyle name="Followed Hyperlink" xfId="44420" builtinId="9" hidden="1"/>
    <cellStyle name="Followed Hyperlink" xfId="44543" builtinId="9" hidden="1"/>
    <cellStyle name="Followed Hyperlink" xfId="41909" builtinId="9" hidden="1"/>
    <cellStyle name="Followed Hyperlink" xfId="44418" builtinId="9" hidden="1"/>
    <cellStyle name="Followed Hyperlink" xfId="44541" builtinId="9" hidden="1"/>
    <cellStyle name="Followed Hyperlink" xfId="3580" builtinId="9" hidden="1"/>
    <cellStyle name="Followed Hyperlink" xfId="44416" builtinId="9" hidden="1"/>
    <cellStyle name="Followed Hyperlink" xfId="44539" builtinId="9" hidden="1"/>
    <cellStyle name="Followed Hyperlink" xfId="41857" builtinId="9" hidden="1"/>
    <cellStyle name="Followed Hyperlink" xfId="44414" builtinId="9" hidden="1"/>
    <cellStyle name="Followed Hyperlink" xfId="44537" builtinId="9" hidden="1"/>
    <cellStyle name="Followed Hyperlink" xfId="41859" builtinId="9" hidden="1"/>
    <cellStyle name="Followed Hyperlink" xfId="44412" builtinId="9" hidden="1"/>
    <cellStyle name="Followed Hyperlink" xfId="44535" builtinId="9" hidden="1"/>
    <cellStyle name="Followed Hyperlink" xfId="41870" builtinId="9" hidden="1"/>
    <cellStyle name="Followed Hyperlink" xfId="44421" builtinId="9" hidden="1"/>
    <cellStyle name="Followed Hyperlink" xfId="44544" builtinId="9" hidden="1"/>
    <cellStyle name="Followed Hyperlink" xfId="42403" builtinId="9" hidden="1"/>
    <cellStyle name="Followed Hyperlink" xfId="44419" builtinId="9" hidden="1"/>
    <cellStyle name="Followed Hyperlink" xfId="44542" builtinId="9" hidden="1"/>
    <cellStyle name="Followed Hyperlink" xfId="1783" builtinId="9" hidden="1"/>
    <cellStyle name="Followed Hyperlink" xfId="44417" builtinId="9" hidden="1"/>
    <cellStyle name="Followed Hyperlink" xfId="44540" builtinId="9" hidden="1"/>
    <cellStyle name="Followed Hyperlink" xfId="41877" builtinId="9" hidden="1"/>
    <cellStyle name="Followed Hyperlink" xfId="44415" builtinId="9" hidden="1"/>
    <cellStyle name="Followed Hyperlink" xfId="44538" builtinId="9" hidden="1"/>
    <cellStyle name="Followed Hyperlink" xfId="15117" builtinId="9" hidden="1"/>
    <cellStyle name="Followed Hyperlink" xfId="44413" builtinId="9" hidden="1"/>
    <cellStyle name="Followed Hyperlink" xfId="44536" builtinId="9" hidden="1"/>
    <cellStyle name="Followed Hyperlink" xfId="41883" builtinId="9" hidden="1"/>
    <cellStyle name="Followed Hyperlink" xfId="44411" builtinId="9" hidden="1"/>
    <cellStyle name="Followed Hyperlink" xfId="44534" builtinId="9" hidden="1"/>
    <cellStyle name="Followed Hyperlink" xfId="41869"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34" builtinId="9" hidden="1"/>
    <cellStyle name="Followed Hyperlink" xfId="45535"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4" builtinId="9" hidden="1"/>
    <cellStyle name="Followed Hyperlink" xfId="45655"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75"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793" builtinId="9" hidden="1"/>
    <cellStyle name="Followed Hyperlink" xfId="45794"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814" builtinId="9" hidden="1"/>
    <cellStyle name="Followed Hyperlink" xfId="45815"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55"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59" builtinId="9" hidden="1"/>
    <cellStyle name="Followed Hyperlink" xfId="46073" builtinId="9" hidden="1"/>
    <cellStyle name="Followed Hyperlink" xfId="46074"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6094" builtinId="9" hidden="1"/>
    <cellStyle name="Followed Hyperlink" xfId="46095"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4" builtinId="9" hidden="1"/>
    <cellStyle name="Followed Hyperlink" xfId="46215"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35"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6353" builtinId="9" hidden="1"/>
    <cellStyle name="Followed Hyperlink" xfId="46354"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6374" builtinId="9" hidden="1"/>
    <cellStyle name="Followed Hyperlink" xfId="46375"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4" builtinId="9" hidden="1"/>
    <cellStyle name="Followed Hyperlink" xfId="46495"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515"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633" builtinId="9" hidden="1"/>
    <cellStyle name="Followed Hyperlink" xfId="46634"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6654" builtinId="9" hidden="1"/>
    <cellStyle name="Followed Hyperlink" xfId="46655"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4" builtinId="9" hidden="1"/>
    <cellStyle name="Followed Hyperlink" xfId="46775"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95"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913" builtinId="9" hidden="1"/>
    <cellStyle name="Followed Hyperlink" xfId="46914"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93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4410" builtinId="9" hidden="1"/>
    <cellStyle name="Followed Hyperlink" xfId="41865" builtinId="9" hidden="1"/>
    <cellStyle name="Followed Hyperlink" xfId="46037" builtinId="9" hidden="1"/>
    <cellStyle name="Followed Hyperlink" xfId="41900" builtinId="9" hidden="1"/>
    <cellStyle name="Followed Hyperlink" xfId="46026" builtinId="9" hidden="1"/>
    <cellStyle name="Followed Hyperlink" xfId="41913" builtinId="9" hidden="1"/>
    <cellStyle name="Followed Hyperlink" xfId="45941" builtinId="9" hidden="1"/>
    <cellStyle name="Followed Hyperlink" xfId="46021" builtinId="9" hidden="1"/>
    <cellStyle name="Followed Hyperlink" xfId="46069" builtinId="9" hidden="1"/>
    <cellStyle name="Followed Hyperlink" xfId="44550" builtinId="9" hidden="1"/>
    <cellStyle name="Followed Hyperlink" xfId="46043" builtinId="9" hidden="1"/>
    <cellStyle name="Followed Hyperlink" xfId="44424" builtinId="9" hidden="1"/>
    <cellStyle name="Followed Hyperlink" xfId="46032" builtinId="9" hidden="1"/>
    <cellStyle name="Followed Hyperlink" xfId="44408" builtinId="9" hidden="1"/>
    <cellStyle name="Followed Hyperlink" xfId="44409" builtinId="9" hidden="1"/>
    <cellStyle name="Followed Hyperlink" xfId="44427" builtinId="9" hidden="1"/>
    <cellStyle name="Followed Hyperlink" xfId="41907" builtinId="9" hidden="1"/>
    <cellStyle name="Followed Hyperlink" xfId="44522" builtinId="9" hidden="1"/>
    <cellStyle name="Followed Hyperlink" xfId="45920" builtinId="9" hidden="1"/>
    <cellStyle name="Followed Hyperlink" xfId="46014" builtinId="9" hidden="1"/>
    <cellStyle name="Followed Hyperlink" xfId="46060" builtinId="9" hidden="1"/>
    <cellStyle name="Followed Hyperlink" xfId="41862" builtinId="9" hidden="1"/>
    <cellStyle name="Followed Hyperlink" xfId="46036" builtinId="9" hidden="1"/>
    <cellStyle name="Followed Hyperlink" xfId="44526" builtinId="9" hidden="1"/>
    <cellStyle name="Followed Hyperlink" xfId="46025" builtinId="9" hidden="1"/>
    <cellStyle name="Followed Hyperlink" xfId="41915" builtinId="9" hidden="1"/>
    <cellStyle name="Followed Hyperlink" xfId="45942" builtinId="9" hidden="1"/>
    <cellStyle name="Followed Hyperlink" xfId="46020" builtinId="9" hidden="1"/>
    <cellStyle name="Followed Hyperlink" xfId="46070" builtinId="9" hidden="1"/>
    <cellStyle name="Followed Hyperlink" xfId="41882" builtinId="9" hidden="1"/>
    <cellStyle name="Followed Hyperlink" xfId="46042" builtinId="9" hidden="1"/>
    <cellStyle name="Followed Hyperlink" xfId="41360" builtinId="9" hidden="1"/>
    <cellStyle name="Followed Hyperlink" xfId="46031" builtinId="9" hidden="1"/>
    <cellStyle name="Followed Hyperlink" xfId="42982" builtinId="9" hidden="1"/>
    <cellStyle name="Followed Hyperlink" xfId="42986" builtinId="9" hidden="1"/>
    <cellStyle name="Followed Hyperlink" xfId="42984" builtinId="9" hidden="1"/>
    <cellStyle name="Followed Hyperlink" xfId="41889" builtinId="9" hidden="1"/>
    <cellStyle name="Followed Hyperlink" xfId="42404" builtinId="9" hidden="1"/>
    <cellStyle name="Followed Hyperlink" xfId="41863" builtinId="9" hidden="1"/>
    <cellStyle name="Followed Hyperlink" xfId="41911" builtinId="9" hidden="1"/>
    <cellStyle name="Followed Hyperlink" xfId="41867" builtinId="9" hidden="1"/>
    <cellStyle name="Followed Hyperlink" xfId="44517" builtinId="9" hidden="1"/>
    <cellStyle name="Followed Hyperlink" xfId="44528" builtinId="9" hidden="1"/>
    <cellStyle name="Followed Hyperlink" xfId="41364" builtinId="9" hidden="1"/>
    <cellStyle name="Followed Hyperlink" xfId="41369" builtinId="9" hidden="1"/>
    <cellStyle name="Followed Hyperlink" xfId="41885" builtinId="9" hidden="1"/>
    <cellStyle name="Followed Hyperlink" xfId="1771" builtinId="9" hidden="1"/>
    <cellStyle name="Followed Hyperlink" xfId="44531" builtinId="9" hidden="1"/>
    <cellStyle name="Followed Hyperlink" xfId="42960" builtinId="9" hidden="1"/>
    <cellStyle name="Followed Hyperlink" xfId="44503" builtinId="9" hidden="1"/>
    <cellStyle name="Followed Hyperlink" xfId="1940" builtinId="9" hidden="1"/>
    <cellStyle name="Followed Hyperlink" xfId="44406" builtinId="9" hidden="1"/>
    <cellStyle name="Followed Hyperlink" xfId="16780" builtinId="9" hidden="1"/>
    <cellStyle name="Followed Hyperlink" xfId="42963" builtinId="9" hidden="1"/>
    <cellStyle name="Followed Hyperlink" xfId="44509" builtinId="9" hidden="1"/>
    <cellStyle name="Followed Hyperlink" xfId="44525" builtinId="9" hidden="1"/>
    <cellStyle name="Followed Hyperlink" xfId="45935" builtinId="9" hidden="1"/>
    <cellStyle name="Followed Hyperlink" xfId="46058" builtinId="9" hidden="1"/>
    <cellStyle name="Followed Hyperlink" xfId="44405" builtinId="9" hidden="1"/>
    <cellStyle name="Followed Hyperlink" xfId="45933" builtinId="9" hidden="1"/>
    <cellStyle name="Followed Hyperlink" xfId="46056" builtinId="9" hidden="1"/>
    <cellStyle name="Followed Hyperlink" xfId="45043" builtinId="9" hidden="1"/>
    <cellStyle name="Followed Hyperlink" xfId="45931" builtinId="9" hidden="1"/>
    <cellStyle name="Followed Hyperlink" xfId="46054" builtinId="9" hidden="1"/>
    <cellStyle name="Followed Hyperlink" xfId="41893" builtinId="9" hidden="1"/>
    <cellStyle name="Followed Hyperlink" xfId="45929" builtinId="9" hidden="1"/>
    <cellStyle name="Followed Hyperlink" xfId="46052" builtinId="9" hidden="1"/>
    <cellStyle name="Followed Hyperlink" xfId="44520" builtinId="9" hidden="1"/>
    <cellStyle name="Followed Hyperlink" xfId="45927" builtinId="9" hidden="1"/>
    <cellStyle name="Followed Hyperlink" xfId="46050" builtinId="9" hidden="1"/>
    <cellStyle name="Followed Hyperlink" xfId="41914" builtinId="9" hidden="1"/>
    <cellStyle name="Followed Hyperlink" xfId="45925" builtinId="9" hidden="1"/>
    <cellStyle name="Followed Hyperlink" xfId="46048" builtinId="9" hidden="1"/>
    <cellStyle name="Followed Hyperlink" xfId="28248" builtinId="9" hidden="1"/>
    <cellStyle name="Followed Hyperlink" xfId="45934" builtinId="9" hidden="1"/>
    <cellStyle name="Followed Hyperlink" xfId="46057" builtinId="9" hidden="1"/>
    <cellStyle name="Followed Hyperlink" xfId="45042" builtinId="9" hidden="1"/>
    <cellStyle name="Followed Hyperlink" xfId="45932" builtinId="9" hidden="1"/>
    <cellStyle name="Followed Hyperlink" xfId="46055" builtinId="9" hidden="1"/>
    <cellStyle name="Followed Hyperlink" xfId="42967" builtinId="9" hidden="1"/>
    <cellStyle name="Followed Hyperlink" xfId="45930" builtinId="9" hidden="1"/>
    <cellStyle name="Followed Hyperlink" xfId="46053" builtinId="9" hidden="1"/>
    <cellStyle name="Followed Hyperlink" xfId="41356" builtinId="9" hidden="1"/>
    <cellStyle name="Followed Hyperlink" xfId="45928" builtinId="9" hidden="1"/>
    <cellStyle name="Followed Hyperlink" xfId="46051" builtinId="9" hidden="1"/>
    <cellStyle name="Followed Hyperlink" xfId="41916" builtinId="9" hidden="1"/>
    <cellStyle name="Followed Hyperlink" xfId="45926" builtinId="9" hidden="1"/>
    <cellStyle name="Followed Hyperlink" xfId="46049" builtinId="9" hidden="1"/>
    <cellStyle name="Followed Hyperlink" xfId="44514" builtinId="9" hidden="1"/>
    <cellStyle name="Followed Hyperlink" xfId="45924" builtinId="9" hidden="1"/>
    <cellStyle name="Followed Hyperlink" xfId="46047" builtinId="9" hidden="1"/>
    <cellStyle name="Followed Hyperlink" xfId="44551"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3" builtinId="9" hidden="1"/>
    <cellStyle name="Followed Hyperlink" xfId="47054"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74"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7192"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7212" builtinId="9" hidden="1"/>
    <cellStyle name="Followed Hyperlink" xfId="47213"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2" builtinId="9" hidden="1"/>
    <cellStyle name="Followed Hyperlink" xfId="47333"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53"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7471"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7491"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72"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0" builtinId="9" hidden="1"/>
    <cellStyle name="Followed Hyperlink" xfId="47611"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31"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0" builtinId="9" hidden="1"/>
    <cellStyle name="Followed Hyperlink" xfId="47751"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71"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0" builtinId="9" hidden="1"/>
    <cellStyle name="Followed Hyperlink" xfId="47891"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911"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8029" builtinId="9" hidden="1"/>
    <cellStyle name="Followed Hyperlink" xfId="48030" builtinId="9" hidden="1"/>
    <cellStyle name="Followed Hyperlink" xfId="48031"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51"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0" builtinId="9" hidden="1"/>
    <cellStyle name="Followed Hyperlink" xfId="48171"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91"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309" builtinId="9" hidden="1"/>
    <cellStyle name="Followed Hyperlink" xfId="48310" builtinId="9" hidden="1"/>
    <cellStyle name="Followed Hyperlink" xfId="48311" builtinId="9" hidden="1"/>
    <cellStyle name="Followed Hyperlink" xfId="48312" builtinId="9" hidden="1"/>
    <cellStyle name="Followed Hyperlink" xfId="48313"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33"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2" builtinId="9" hidden="1"/>
    <cellStyle name="Followed Hyperlink" xfId="48453"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73"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5923" builtinId="9" hidden="1"/>
    <cellStyle name="Followed Hyperlink" xfId="42961" builtinId="9" hidden="1"/>
    <cellStyle name="Followed Hyperlink" xfId="47550" builtinId="9" hidden="1"/>
    <cellStyle name="Followed Hyperlink" xfId="44515" builtinId="9" hidden="1"/>
    <cellStyle name="Followed Hyperlink" xfId="47539" builtinId="9" hidden="1"/>
    <cellStyle name="Followed Hyperlink" xfId="41866" builtinId="9" hidden="1"/>
    <cellStyle name="Followed Hyperlink" xfId="47454" builtinId="9" hidden="1"/>
    <cellStyle name="Followed Hyperlink" xfId="47534" builtinId="9" hidden="1"/>
    <cellStyle name="Followed Hyperlink" xfId="47582" builtinId="9" hidden="1"/>
    <cellStyle name="Followed Hyperlink" xfId="46063" builtinId="9" hidden="1"/>
    <cellStyle name="Followed Hyperlink" xfId="47556" builtinId="9" hidden="1"/>
    <cellStyle name="Followed Hyperlink" xfId="45937" builtinId="9" hidden="1"/>
    <cellStyle name="Followed Hyperlink" xfId="47545" builtinId="9" hidden="1"/>
    <cellStyle name="Followed Hyperlink" xfId="45921" builtinId="9" hidden="1"/>
    <cellStyle name="Followed Hyperlink" xfId="45922" builtinId="9" hidden="1"/>
    <cellStyle name="Followed Hyperlink" xfId="45940" builtinId="9" hidden="1"/>
    <cellStyle name="Followed Hyperlink" xfId="3603" builtinId="9" hidden="1"/>
    <cellStyle name="Followed Hyperlink" xfId="46035" builtinId="9" hidden="1"/>
    <cellStyle name="Followed Hyperlink" xfId="47433" builtinId="9" hidden="1"/>
    <cellStyle name="Followed Hyperlink" xfId="47527" builtinId="9" hidden="1"/>
    <cellStyle name="Followed Hyperlink" xfId="47573" builtinId="9" hidden="1"/>
    <cellStyle name="Followed Hyperlink" xfId="41912" builtinId="9" hidden="1"/>
    <cellStyle name="Followed Hyperlink" xfId="47549" builtinId="9" hidden="1"/>
    <cellStyle name="Followed Hyperlink" xfId="46039" builtinId="9" hidden="1"/>
    <cellStyle name="Followed Hyperlink" xfId="47538" builtinId="9" hidden="1"/>
    <cellStyle name="Followed Hyperlink" xfId="29783" builtinId="9" hidden="1"/>
    <cellStyle name="Followed Hyperlink" xfId="47455" builtinId="9" hidden="1"/>
    <cellStyle name="Followed Hyperlink" xfId="47533" builtinId="9" hidden="1"/>
    <cellStyle name="Followed Hyperlink" xfId="47583" builtinId="9" hidden="1"/>
    <cellStyle name="Followed Hyperlink" xfId="44555" builtinId="9" hidden="1"/>
    <cellStyle name="Followed Hyperlink" xfId="47555" builtinId="9" hidden="1"/>
    <cellStyle name="Followed Hyperlink" xfId="44425" builtinId="9" hidden="1"/>
    <cellStyle name="Followed Hyperlink" xfId="47544" builtinId="9" hidden="1"/>
    <cellStyle name="Followed Hyperlink" xfId="44511" builtinId="9" hidden="1"/>
    <cellStyle name="Followed Hyperlink" xfId="44554" builtinId="9" hidden="1"/>
    <cellStyle name="Followed Hyperlink" xfId="44533" builtinId="9" hidden="1"/>
    <cellStyle name="Followed Hyperlink" xfId="28255" builtinId="9" hidden="1"/>
    <cellStyle name="Followed Hyperlink" xfId="44426" builtinId="9" hidden="1"/>
    <cellStyle name="Followed Hyperlink" xfId="44553" builtinId="9" hidden="1"/>
    <cellStyle name="Followed Hyperlink" xfId="44532" builtinId="9" hidden="1"/>
    <cellStyle name="Followed Hyperlink" xfId="44423" builtinId="9" hidden="1"/>
    <cellStyle name="Followed Hyperlink" xfId="46030" builtinId="9" hidden="1"/>
    <cellStyle name="Followed Hyperlink" xfId="46041" builtinId="9" hidden="1"/>
    <cellStyle name="Followed Hyperlink" xfId="41860" builtinId="9" hidden="1"/>
    <cellStyle name="Followed Hyperlink" xfId="44549" builtinId="9" hidden="1"/>
    <cellStyle name="Followed Hyperlink" xfId="44527" builtinId="9" hidden="1"/>
    <cellStyle name="Followed Hyperlink" xfId="44558" builtinId="9" hidden="1"/>
    <cellStyle name="Followed Hyperlink" xfId="46044" builtinId="9" hidden="1"/>
    <cellStyle name="Followed Hyperlink" xfId="44431" builtinId="9" hidden="1"/>
    <cellStyle name="Followed Hyperlink" xfId="46016" builtinId="9" hidden="1"/>
    <cellStyle name="Followed Hyperlink" xfId="44505" builtinId="9" hidden="1"/>
    <cellStyle name="Followed Hyperlink" xfId="45919" builtinId="9" hidden="1"/>
    <cellStyle name="Followed Hyperlink" xfId="42402" builtinId="9" hidden="1"/>
    <cellStyle name="Followed Hyperlink" xfId="44504" builtinId="9" hidden="1"/>
    <cellStyle name="Followed Hyperlink" xfId="46022" builtinId="9" hidden="1"/>
    <cellStyle name="Followed Hyperlink" xfId="46038" builtinId="9" hidden="1"/>
    <cellStyle name="Followed Hyperlink" xfId="47448" builtinId="9" hidden="1"/>
    <cellStyle name="Followed Hyperlink" xfId="47571" builtinId="9" hidden="1"/>
    <cellStyle name="Followed Hyperlink" xfId="45918" builtinId="9" hidden="1"/>
    <cellStyle name="Followed Hyperlink" xfId="47446" builtinId="9" hidden="1"/>
    <cellStyle name="Followed Hyperlink" xfId="47569" builtinId="9" hidden="1"/>
    <cellStyle name="Followed Hyperlink" xfId="46556" builtinId="9" hidden="1"/>
    <cellStyle name="Followed Hyperlink" xfId="47444" builtinId="9" hidden="1"/>
    <cellStyle name="Followed Hyperlink" xfId="47567" builtinId="9" hidden="1"/>
    <cellStyle name="Followed Hyperlink" xfId="44430" builtinId="9" hidden="1"/>
    <cellStyle name="Followed Hyperlink" xfId="47442" builtinId="9" hidden="1"/>
    <cellStyle name="Followed Hyperlink" xfId="47565" builtinId="9" hidden="1"/>
    <cellStyle name="Followed Hyperlink" xfId="46033" builtinId="9" hidden="1"/>
    <cellStyle name="Followed Hyperlink" xfId="47440" builtinId="9" hidden="1"/>
    <cellStyle name="Followed Hyperlink" xfId="47563" builtinId="9" hidden="1"/>
    <cellStyle name="Followed Hyperlink" xfId="16645" builtinId="9" hidden="1"/>
    <cellStyle name="Followed Hyperlink" xfId="47438" builtinId="9" hidden="1"/>
    <cellStyle name="Followed Hyperlink" xfId="47561" builtinId="9" hidden="1"/>
    <cellStyle name="Followed Hyperlink" xfId="41858" builtinId="9" hidden="1"/>
    <cellStyle name="Followed Hyperlink" xfId="47447" builtinId="9" hidden="1"/>
    <cellStyle name="Followed Hyperlink" xfId="47570" builtinId="9" hidden="1"/>
    <cellStyle name="Followed Hyperlink" xfId="46555" builtinId="9" hidden="1"/>
    <cellStyle name="Followed Hyperlink" xfId="47445" builtinId="9" hidden="1"/>
    <cellStyle name="Followed Hyperlink" xfId="47568" builtinId="9" hidden="1"/>
    <cellStyle name="Followed Hyperlink" xfId="41875" builtinId="9" hidden="1"/>
    <cellStyle name="Followed Hyperlink" xfId="47443" builtinId="9" hidden="1"/>
    <cellStyle name="Followed Hyperlink" xfId="47566" builtinId="9" hidden="1"/>
    <cellStyle name="Followed Hyperlink" xfId="44516" builtinId="9" hidden="1"/>
    <cellStyle name="Followed Hyperlink" xfId="47441" builtinId="9" hidden="1"/>
    <cellStyle name="Followed Hyperlink" xfId="47564" builtinId="9" hidden="1"/>
    <cellStyle name="Followed Hyperlink" xfId="44510" builtinId="9" hidden="1"/>
    <cellStyle name="Followed Hyperlink" xfId="47439" builtinId="9" hidden="1"/>
    <cellStyle name="Followed Hyperlink" xfId="47562" builtinId="9" hidden="1"/>
    <cellStyle name="Followed Hyperlink" xfId="46027" builtinId="9" hidden="1"/>
    <cellStyle name="Followed Hyperlink" xfId="47437" builtinId="9" hidden="1"/>
    <cellStyle name="Followed Hyperlink" xfId="47560" builtinId="9" hidden="1"/>
    <cellStyle name="Followed Hyperlink" xfId="46064"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591" builtinId="9" hidden="1"/>
    <cellStyle name="Followed Hyperlink" xfId="4859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612"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1" builtinId="9" hidden="1"/>
    <cellStyle name="Followed Hyperlink" xfId="48732"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52"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870"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890"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09" builtinId="9" hidden="1"/>
    <cellStyle name="Followed Hyperlink" xfId="49010"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30"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8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48" builtinId="9" hidden="1"/>
    <cellStyle name="Followed Hyperlink" xfId="49149" builtinId="9" hidden="1"/>
    <cellStyle name="Followed Hyperlink" xfId="49150" builtinId="9" hidden="1"/>
    <cellStyle name="Followed Hyperlink" xfId="49151" builtinId="9" hidden="1"/>
    <cellStyle name="Followed Hyperlink" xfId="49152"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72"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0" builtinId="9" hidden="1"/>
    <cellStyle name="Followed Hyperlink" xfId="49291" builtinId="9" hidden="1"/>
    <cellStyle name="Followed Hyperlink" xfId="49292" builtinId="9" hidden="1"/>
    <cellStyle name="Followed Hyperlink" xfId="49293" builtinId="9" hidden="1"/>
    <cellStyle name="Followed Hyperlink" xfId="49294" builtinId="9" hidden="1"/>
    <cellStyle name="Followed Hyperlink" xfId="49295" builtinId="9" hidden="1"/>
    <cellStyle name="Followed Hyperlink" xfId="49296"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316" builtinId="9" hidden="1"/>
    <cellStyle name="Followed Hyperlink" xfId="49317"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6" builtinId="9" hidden="1"/>
    <cellStyle name="Followed Hyperlink" xfId="49437"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57"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596" builtinId="9" hidden="1"/>
    <cellStyle name="Followed Hyperlink" xfId="49597"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6" builtinId="9" hidden="1"/>
    <cellStyle name="Followed Hyperlink" xfId="49717"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37"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855" builtinId="9" hidden="1"/>
    <cellStyle name="Followed Hyperlink" xfId="49856"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876" builtinId="9" hidden="1"/>
    <cellStyle name="Followed Hyperlink" xfId="49877"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6" builtinId="9" hidden="1"/>
    <cellStyle name="Followed Hyperlink" xfId="49997"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50017"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47436" builtinId="9" hidden="1"/>
    <cellStyle name="Followed Hyperlink" xfId="44548" builtinId="9" hidden="1"/>
    <cellStyle name="Followed Hyperlink" xfId="49060" builtinId="9" hidden="1"/>
    <cellStyle name="Followed Hyperlink" xfId="46028" builtinId="9" hidden="1"/>
    <cellStyle name="Followed Hyperlink" xfId="49050" builtinId="9" hidden="1"/>
    <cellStyle name="Followed Hyperlink" xfId="44506" builtinId="9" hidden="1"/>
    <cellStyle name="Followed Hyperlink" xfId="48967" builtinId="9" hidden="1"/>
    <cellStyle name="Followed Hyperlink" xfId="49045" builtinId="9" hidden="1"/>
    <cellStyle name="Followed Hyperlink" xfId="49090" builtinId="9" hidden="1"/>
    <cellStyle name="Followed Hyperlink" xfId="47576" builtinId="9" hidden="1"/>
    <cellStyle name="Followed Hyperlink" xfId="49066" builtinId="9" hidden="1"/>
    <cellStyle name="Followed Hyperlink" xfId="47450" builtinId="9" hidden="1"/>
    <cellStyle name="Followed Hyperlink" xfId="49056" builtinId="9" hidden="1"/>
    <cellStyle name="Followed Hyperlink" xfId="47434" builtinId="9" hidden="1"/>
    <cellStyle name="Followed Hyperlink" xfId="47435" builtinId="9" hidden="1"/>
    <cellStyle name="Followed Hyperlink" xfId="47453" builtinId="9" hidden="1"/>
    <cellStyle name="Followed Hyperlink" xfId="41368" builtinId="9" hidden="1"/>
    <cellStyle name="Followed Hyperlink" xfId="47548" builtinId="9" hidden="1"/>
    <cellStyle name="Followed Hyperlink" xfId="48946" builtinId="9" hidden="1"/>
    <cellStyle name="Followed Hyperlink" xfId="49040" builtinId="9" hidden="1"/>
    <cellStyle name="Followed Hyperlink" xfId="49083" builtinId="9" hidden="1"/>
    <cellStyle name="Followed Hyperlink" xfId="41910" builtinId="9" hidden="1"/>
    <cellStyle name="Followed Hyperlink" xfId="49059" builtinId="9" hidden="1"/>
    <cellStyle name="Followed Hyperlink" xfId="47552" builtinId="9" hidden="1"/>
    <cellStyle name="Followed Hyperlink" xfId="49049" builtinId="9" hidden="1"/>
    <cellStyle name="Followed Hyperlink" xfId="44521" builtinId="9" hidden="1"/>
    <cellStyle name="Followed Hyperlink" xfId="48968" builtinId="9" hidden="1"/>
    <cellStyle name="Followed Hyperlink" xfId="49044" builtinId="9" hidden="1"/>
    <cellStyle name="Followed Hyperlink" xfId="49091" builtinId="9" hidden="1"/>
    <cellStyle name="Followed Hyperlink" xfId="46068" builtinId="9" hidden="1"/>
    <cellStyle name="Followed Hyperlink" xfId="49065" builtinId="9" hidden="1"/>
    <cellStyle name="Followed Hyperlink" xfId="45938" builtinId="9" hidden="1"/>
    <cellStyle name="Followed Hyperlink" xfId="49055" builtinId="9" hidden="1"/>
    <cellStyle name="Followed Hyperlink" xfId="46024" builtinId="9" hidden="1"/>
    <cellStyle name="Followed Hyperlink" xfId="46067" builtinId="9" hidden="1"/>
    <cellStyle name="Followed Hyperlink" xfId="46046" builtinId="9" hidden="1"/>
    <cellStyle name="Followed Hyperlink" xfId="15119" builtinId="9" hidden="1"/>
    <cellStyle name="Followed Hyperlink" xfId="45939" builtinId="9" hidden="1"/>
    <cellStyle name="Followed Hyperlink" xfId="46066" builtinId="9" hidden="1"/>
    <cellStyle name="Followed Hyperlink" xfId="46045" builtinId="9" hidden="1"/>
    <cellStyle name="Followed Hyperlink" xfId="45936" builtinId="9" hidden="1"/>
    <cellStyle name="Followed Hyperlink" xfId="47543" builtinId="9" hidden="1"/>
    <cellStyle name="Followed Hyperlink" xfId="47554" builtinId="9" hidden="1"/>
    <cellStyle name="Followed Hyperlink" xfId="44552" builtinId="9" hidden="1"/>
    <cellStyle name="Followed Hyperlink" xfId="46062" builtinId="9" hidden="1"/>
    <cellStyle name="Followed Hyperlink" xfId="46040" builtinId="9" hidden="1"/>
    <cellStyle name="Followed Hyperlink" xfId="46071" builtinId="9" hidden="1"/>
    <cellStyle name="Followed Hyperlink" xfId="47557" builtinId="9" hidden="1"/>
    <cellStyle name="Followed Hyperlink" xfId="45944" builtinId="9" hidden="1"/>
    <cellStyle name="Followed Hyperlink" xfId="47529" builtinId="9" hidden="1"/>
    <cellStyle name="Followed Hyperlink" xfId="46018" builtinId="9" hidden="1"/>
    <cellStyle name="Followed Hyperlink" xfId="47432" builtinId="9" hidden="1"/>
    <cellStyle name="Followed Hyperlink" xfId="44559" builtinId="9" hidden="1"/>
    <cellStyle name="Followed Hyperlink" xfId="46017" builtinId="9" hidden="1"/>
    <cellStyle name="Followed Hyperlink" xfId="47535" builtinId="9" hidden="1"/>
    <cellStyle name="Followed Hyperlink" xfId="47551" builtinId="9" hidden="1"/>
    <cellStyle name="Followed Hyperlink" xfId="48961" builtinId="9" hidden="1"/>
    <cellStyle name="Followed Hyperlink" xfId="49081" builtinId="9" hidden="1"/>
    <cellStyle name="Followed Hyperlink" xfId="47431" builtinId="9" hidden="1"/>
    <cellStyle name="Followed Hyperlink" xfId="48959" builtinId="9" hidden="1"/>
    <cellStyle name="Followed Hyperlink" xfId="49079" builtinId="9" hidden="1"/>
    <cellStyle name="Followed Hyperlink" xfId="48069" builtinId="9" hidden="1"/>
    <cellStyle name="Followed Hyperlink" xfId="48957" builtinId="9" hidden="1"/>
    <cellStyle name="Followed Hyperlink" xfId="49077" builtinId="9" hidden="1"/>
    <cellStyle name="Followed Hyperlink" xfId="45943" builtinId="9" hidden="1"/>
    <cellStyle name="Followed Hyperlink" xfId="48955" builtinId="9" hidden="1"/>
    <cellStyle name="Followed Hyperlink" xfId="49075" builtinId="9" hidden="1"/>
    <cellStyle name="Followed Hyperlink" xfId="47546" builtinId="9" hidden="1"/>
    <cellStyle name="Followed Hyperlink" xfId="48953" builtinId="9" hidden="1"/>
    <cellStyle name="Followed Hyperlink" xfId="49073" builtinId="9" hidden="1"/>
    <cellStyle name="Followed Hyperlink" xfId="44502" builtinId="9" hidden="1"/>
    <cellStyle name="Followed Hyperlink" xfId="48951" builtinId="9" hidden="1"/>
    <cellStyle name="Followed Hyperlink" xfId="49071" builtinId="9" hidden="1"/>
    <cellStyle name="Followed Hyperlink" xfId="41879" builtinId="9" hidden="1"/>
    <cellStyle name="Followed Hyperlink" xfId="48960" builtinId="9" hidden="1"/>
    <cellStyle name="Followed Hyperlink" xfId="49080" builtinId="9" hidden="1"/>
    <cellStyle name="Followed Hyperlink" xfId="48068" builtinId="9" hidden="1"/>
    <cellStyle name="Followed Hyperlink" xfId="48958" builtinId="9" hidden="1"/>
    <cellStyle name="Followed Hyperlink" xfId="49078" builtinId="9" hidden="1"/>
    <cellStyle name="Followed Hyperlink" xfId="41894" builtinId="9" hidden="1"/>
    <cellStyle name="Followed Hyperlink" xfId="48956" builtinId="9" hidden="1"/>
    <cellStyle name="Followed Hyperlink" xfId="49076" builtinId="9" hidden="1"/>
    <cellStyle name="Followed Hyperlink" xfId="46029" builtinId="9" hidden="1"/>
    <cellStyle name="Followed Hyperlink" xfId="48954" builtinId="9" hidden="1"/>
    <cellStyle name="Followed Hyperlink" xfId="49074" builtinId="9" hidden="1"/>
    <cellStyle name="Followed Hyperlink" xfId="46023" builtinId="9" hidden="1"/>
    <cellStyle name="Followed Hyperlink" xfId="48952" builtinId="9" hidden="1"/>
    <cellStyle name="Followed Hyperlink" xfId="49072" builtinId="9" hidden="1"/>
    <cellStyle name="Followed Hyperlink" xfId="47540" builtinId="9" hidden="1"/>
    <cellStyle name="Followed Hyperlink" xfId="48950" builtinId="9" hidden="1"/>
    <cellStyle name="Followed Hyperlink" xfId="49070" builtinId="9" hidden="1"/>
    <cellStyle name="Followed Hyperlink" xfId="47577"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50135" builtinId="9" hidden="1"/>
    <cellStyle name="Followed Hyperlink" xfId="50136"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50156" builtinId="9" hidden="1"/>
    <cellStyle name="Followed Hyperlink" xfId="50157"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6" builtinId="9" hidden="1"/>
    <cellStyle name="Followed Hyperlink" xfId="50277"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97"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50415" builtinId="9" hidden="1"/>
    <cellStyle name="Followed Hyperlink" xfId="50416"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50436" builtinId="9" hidden="1"/>
    <cellStyle name="Followed Hyperlink" xfId="50437"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75"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695" builtinId="9" hidden="1"/>
    <cellStyle name="Followed Hyperlink" xfId="50696"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5071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5" builtinId="9" hidden="1"/>
    <cellStyle name="Followed Hyperlink" xfId="50836"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56"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974"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994" builtinId="9" hidden="1"/>
    <cellStyle name="Followed Hyperlink" xfId="50995"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4" builtinId="9" hidden="1"/>
    <cellStyle name="Followed Hyperlink" xfId="51115"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35"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1253"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1273"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2" builtinId="9" hidden="1"/>
    <cellStyle name="Followed Hyperlink" xfId="51393"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413"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2" builtinId="9" hidden="1"/>
    <cellStyle name="Followed Hyperlink" xfId="51533"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48949" builtinId="9" hidden="1"/>
    <cellStyle name="Followed Hyperlink" xfId="46061" builtinId="9" hidden="1"/>
    <cellStyle name="Followed Hyperlink" xfId="50556" builtinId="9" hidden="1"/>
    <cellStyle name="Followed Hyperlink" xfId="47541" builtinId="9" hidden="1"/>
    <cellStyle name="Followed Hyperlink" xfId="50548" builtinId="9" hidden="1"/>
    <cellStyle name="Followed Hyperlink" xfId="46019" builtinId="9" hidden="1"/>
    <cellStyle name="Followed Hyperlink" xfId="50471" builtinId="9" hidden="1"/>
    <cellStyle name="Followed Hyperlink" xfId="50545" builtinId="9" hidden="1"/>
    <cellStyle name="Followed Hyperlink" xfId="50579" builtinId="9" hidden="1"/>
    <cellStyle name="Followed Hyperlink" xfId="49085" builtinId="9" hidden="1"/>
    <cellStyle name="Followed Hyperlink" xfId="50561" builtinId="9" hidden="1"/>
    <cellStyle name="Followed Hyperlink" xfId="48963" builtinId="9" hidden="1"/>
    <cellStyle name="Followed Hyperlink" xfId="50552" builtinId="9" hidden="1"/>
    <cellStyle name="Followed Hyperlink" xfId="48947" builtinId="9" hidden="1"/>
    <cellStyle name="Followed Hyperlink" xfId="48948" builtinId="9" hidden="1"/>
    <cellStyle name="Followed Hyperlink" xfId="48966" builtinId="9" hidden="1"/>
    <cellStyle name="Followed Hyperlink" xfId="42962" builtinId="9" hidden="1"/>
    <cellStyle name="Followed Hyperlink" xfId="49058" builtinId="9" hidden="1"/>
    <cellStyle name="Followed Hyperlink" xfId="50453" builtinId="9" hidden="1"/>
    <cellStyle name="Followed Hyperlink" xfId="50542" builtinId="9" hidden="1"/>
    <cellStyle name="Followed Hyperlink" xfId="50576" builtinId="9" hidden="1"/>
    <cellStyle name="Followed Hyperlink" xfId="41359" builtinId="9" hidden="1"/>
    <cellStyle name="Followed Hyperlink" xfId="50555" builtinId="9" hidden="1"/>
    <cellStyle name="Followed Hyperlink" xfId="49062" builtinId="9" hidden="1"/>
    <cellStyle name="Followed Hyperlink" xfId="50547" builtinId="9" hidden="1"/>
    <cellStyle name="Followed Hyperlink" xfId="46034" builtinId="9" hidden="1"/>
    <cellStyle name="Followed Hyperlink" xfId="50472" builtinId="9" hidden="1"/>
    <cellStyle name="Followed Hyperlink" xfId="50544" builtinId="9" hidden="1"/>
    <cellStyle name="Followed Hyperlink" xfId="50580" builtinId="9" hidden="1"/>
    <cellStyle name="Followed Hyperlink" xfId="47581" builtinId="9" hidden="1"/>
    <cellStyle name="Followed Hyperlink" xfId="50560" builtinId="9" hidden="1"/>
    <cellStyle name="Followed Hyperlink" xfId="47451" builtinId="9" hidden="1"/>
    <cellStyle name="Followed Hyperlink" xfId="50551" builtinId="9" hidden="1"/>
    <cellStyle name="Followed Hyperlink" xfId="47537" builtinId="9" hidden="1"/>
    <cellStyle name="Followed Hyperlink" xfId="47580" builtinId="9" hidden="1"/>
    <cellStyle name="Followed Hyperlink" xfId="47559" builtinId="9" hidden="1"/>
    <cellStyle name="Followed Hyperlink" xfId="41361" builtinId="9" hidden="1"/>
    <cellStyle name="Followed Hyperlink" xfId="47452" builtinId="9" hidden="1"/>
    <cellStyle name="Followed Hyperlink" xfId="47579" builtinId="9" hidden="1"/>
    <cellStyle name="Followed Hyperlink" xfId="47558" builtinId="9" hidden="1"/>
    <cellStyle name="Followed Hyperlink" xfId="47449" builtinId="9" hidden="1"/>
    <cellStyle name="Followed Hyperlink" xfId="49054" builtinId="9" hidden="1"/>
    <cellStyle name="Followed Hyperlink" xfId="49064" builtinId="9" hidden="1"/>
    <cellStyle name="Followed Hyperlink" xfId="46065" builtinId="9" hidden="1"/>
    <cellStyle name="Followed Hyperlink" xfId="47575" builtinId="9" hidden="1"/>
    <cellStyle name="Followed Hyperlink" xfId="47553" builtinId="9" hidden="1"/>
    <cellStyle name="Followed Hyperlink" xfId="47584" builtinId="9" hidden="1"/>
    <cellStyle name="Followed Hyperlink" xfId="49067" builtinId="9" hidden="1"/>
    <cellStyle name="Followed Hyperlink" xfId="47457" builtinId="9" hidden="1"/>
    <cellStyle name="Followed Hyperlink" xfId="49041" builtinId="9" hidden="1"/>
    <cellStyle name="Followed Hyperlink" xfId="47531" builtinId="9" hidden="1"/>
    <cellStyle name="Followed Hyperlink" xfId="48945" builtinId="9" hidden="1"/>
    <cellStyle name="Followed Hyperlink" xfId="46072" builtinId="9" hidden="1"/>
    <cellStyle name="Followed Hyperlink" xfId="47530" builtinId="9" hidden="1"/>
    <cellStyle name="Followed Hyperlink" xfId="49046" builtinId="9" hidden="1"/>
    <cellStyle name="Followed Hyperlink" xfId="49061" builtinId="9" hidden="1"/>
    <cellStyle name="Followed Hyperlink" xfId="50468" builtinId="9" hidden="1"/>
    <cellStyle name="Followed Hyperlink" xfId="50574" builtinId="9" hidden="1"/>
    <cellStyle name="Followed Hyperlink" xfId="48944" builtinId="9" hidden="1"/>
    <cellStyle name="Followed Hyperlink" xfId="50466" builtinId="9" hidden="1"/>
    <cellStyle name="Followed Hyperlink" xfId="50572" builtinId="9" hidden="1"/>
    <cellStyle name="Followed Hyperlink" xfId="49576" builtinId="9" hidden="1"/>
    <cellStyle name="Followed Hyperlink" xfId="50464" builtinId="9" hidden="1"/>
    <cellStyle name="Followed Hyperlink" xfId="50570" builtinId="9" hidden="1"/>
    <cellStyle name="Followed Hyperlink" xfId="47456" builtinId="9" hidden="1"/>
    <cellStyle name="Followed Hyperlink" xfId="50462" builtinId="9" hidden="1"/>
    <cellStyle name="Followed Hyperlink" xfId="50568" builtinId="9" hidden="1"/>
    <cellStyle name="Followed Hyperlink" xfId="49057" builtinId="9" hidden="1"/>
    <cellStyle name="Followed Hyperlink" xfId="50460" builtinId="9" hidden="1"/>
    <cellStyle name="Followed Hyperlink" xfId="50566" builtinId="9" hidden="1"/>
    <cellStyle name="Followed Hyperlink" xfId="46015" builtinId="9" hidden="1"/>
    <cellStyle name="Followed Hyperlink" xfId="50458" builtinId="9" hidden="1"/>
    <cellStyle name="Followed Hyperlink" xfId="50564" builtinId="9" hidden="1"/>
    <cellStyle name="Followed Hyperlink" xfId="42887" builtinId="9" hidden="1"/>
    <cellStyle name="Followed Hyperlink" xfId="50467" builtinId="9" hidden="1"/>
    <cellStyle name="Followed Hyperlink" xfId="50573" builtinId="9" hidden="1"/>
    <cellStyle name="Followed Hyperlink" xfId="49575" builtinId="9" hidden="1"/>
    <cellStyle name="Followed Hyperlink" xfId="50465" builtinId="9" hidden="1"/>
    <cellStyle name="Followed Hyperlink" xfId="50571" builtinId="9" hidden="1"/>
    <cellStyle name="Followed Hyperlink" xfId="41365" builtinId="9" hidden="1"/>
    <cellStyle name="Followed Hyperlink" xfId="50463" builtinId="9" hidden="1"/>
    <cellStyle name="Followed Hyperlink" xfId="50569" builtinId="9" hidden="1"/>
    <cellStyle name="Followed Hyperlink" xfId="47542" builtinId="9" hidden="1"/>
    <cellStyle name="Followed Hyperlink" xfId="50461" builtinId="9" hidden="1"/>
    <cellStyle name="Followed Hyperlink" xfId="50567" builtinId="9" hidden="1"/>
    <cellStyle name="Followed Hyperlink" xfId="47536" builtinId="9" hidden="1"/>
    <cellStyle name="Followed Hyperlink" xfId="50459" builtinId="9" hidden="1"/>
    <cellStyle name="Followed Hyperlink" xfId="50565" builtinId="9" hidden="1"/>
    <cellStyle name="Followed Hyperlink" xfId="49051" builtinId="9" hidden="1"/>
    <cellStyle name="Followed Hyperlink" xfId="50457" builtinId="9" hidden="1"/>
    <cellStyle name="Followed Hyperlink" xfId="50563" builtinId="9" hidden="1"/>
    <cellStyle name="Followed Hyperlink" xfId="49086"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53"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2" builtinId="9" hidden="1"/>
    <cellStyle name="Followed Hyperlink" xfId="51673"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93"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1811" builtinId="9" hidden="1"/>
    <cellStyle name="Followed Hyperlink" xfId="51812" builtinId="9" hidden="1"/>
    <cellStyle name="Followed Hyperlink" xfId="51813"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33"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73"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46"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2091" builtinId="9" hidden="1"/>
    <cellStyle name="Followed Hyperlink" xfId="52092" builtinId="9" hidden="1"/>
    <cellStyle name="Followed Hyperlink" xfId="52093" builtinId="9" hidden="1"/>
    <cellStyle name="Followed Hyperlink" xfId="52094" builtinId="9" hidden="1"/>
    <cellStyle name="Followed Hyperlink" xfId="52095"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115"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4" builtinId="9" hidden="1"/>
    <cellStyle name="Followed Hyperlink" xfId="52235"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55"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373" builtinId="9" hidden="1"/>
    <cellStyle name="Followed Hyperlink" xfId="5237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394"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3" builtinId="9" hidden="1"/>
    <cellStyle name="Followed Hyperlink" xfId="52514"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34"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652"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672"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1" builtinId="9" hidden="1"/>
    <cellStyle name="Followed Hyperlink" xfId="52792"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812"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52930" builtinId="9" hidden="1"/>
    <cellStyle name="Followed Hyperlink" xfId="52931"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51"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0456" builtinId="9" hidden="1"/>
    <cellStyle name="Followed Hyperlink" xfId="47574" builtinId="9" hidden="1"/>
    <cellStyle name="Followed Hyperlink" xfId="52031" builtinId="9" hidden="1"/>
    <cellStyle name="Followed Hyperlink" xfId="49052" builtinId="9" hidden="1"/>
    <cellStyle name="Followed Hyperlink" xfId="52027" builtinId="9" hidden="1"/>
    <cellStyle name="Followed Hyperlink" xfId="47532" builtinId="9" hidden="1"/>
    <cellStyle name="Followed Hyperlink" xfId="51952" builtinId="9" hidden="1"/>
    <cellStyle name="Followed Hyperlink" xfId="52025" builtinId="9" hidden="1"/>
    <cellStyle name="Followed Hyperlink" xfId="52048" builtinId="9" hidden="1"/>
    <cellStyle name="Followed Hyperlink" xfId="50577" builtinId="9" hidden="1"/>
    <cellStyle name="Followed Hyperlink" xfId="52033" builtinId="9" hidden="1"/>
    <cellStyle name="Followed Hyperlink" xfId="50469" builtinId="9" hidden="1"/>
    <cellStyle name="Followed Hyperlink" xfId="52029" builtinId="9" hidden="1"/>
    <cellStyle name="Followed Hyperlink" xfId="50454" builtinId="9" hidden="1"/>
    <cellStyle name="Followed Hyperlink" xfId="50455" builtinId="9" hidden="1"/>
    <cellStyle name="Followed Hyperlink" xfId="50470" builtinId="9" hidden="1"/>
    <cellStyle name="Followed Hyperlink" xfId="41884" builtinId="9" hidden="1"/>
    <cellStyle name="Followed Hyperlink" xfId="50554" builtinId="9" hidden="1"/>
    <cellStyle name="Followed Hyperlink" xfId="51939" builtinId="9" hidden="1"/>
    <cellStyle name="Followed Hyperlink" xfId="52023" builtinId="9" hidden="1"/>
    <cellStyle name="Followed Hyperlink" xfId="52047" builtinId="9" hidden="1"/>
    <cellStyle name="Followed Hyperlink" xfId="42888" builtinId="9" hidden="1"/>
    <cellStyle name="Followed Hyperlink" xfId="52030" builtinId="9" hidden="1"/>
    <cellStyle name="Followed Hyperlink" xfId="50558" builtinId="9" hidden="1"/>
    <cellStyle name="Followed Hyperlink" xfId="52026" builtinId="9" hidden="1"/>
    <cellStyle name="Followed Hyperlink" xfId="47547" builtinId="9" hidden="1"/>
    <cellStyle name="Followed Hyperlink" xfId="51953" builtinId="9" hidden="1"/>
    <cellStyle name="Followed Hyperlink" xfId="52024" builtinId="9" hidden="1"/>
    <cellStyle name="Followed Hyperlink" xfId="52049" builtinId="9" hidden="1"/>
    <cellStyle name="Followed Hyperlink" xfId="49089" builtinId="9" hidden="1"/>
    <cellStyle name="Followed Hyperlink" xfId="52032" builtinId="9" hidden="1"/>
    <cellStyle name="Followed Hyperlink" xfId="48964" builtinId="9" hidden="1"/>
    <cellStyle name="Followed Hyperlink" xfId="52028" builtinId="9" hidden="1"/>
    <cellStyle name="Followed Hyperlink" xfId="49048" builtinId="9" hidden="1"/>
    <cellStyle name="Followed Hyperlink" xfId="49088" builtinId="9" hidden="1"/>
    <cellStyle name="Followed Hyperlink" xfId="49069" builtinId="9" hidden="1"/>
    <cellStyle name="Followed Hyperlink" xfId="42968" builtinId="9" hidden="1"/>
    <cellStyle name="Followed Hyperlink" xfId="48965" builtinId="9" hidden="1"/>
    <cellStyle name="Followed Hyperlink" xfId="49087" builtinId="9" hidden="1"/>
    <cellStyle name="Followed Hyperlink" xfId="49068" builtinId="9" hidden="1"/>
    <cellStyle name="Followed Hyperlink" xfId="48962" builtinId="9" hidden="1"/>
    <cellStyle name="Followed Hyperlink" xfId="50550" builtinId="9" hidden="1"/>
    <cellStyle name="Followed Hyperlink" xfId="50559" builtinId="9" hidden="1"/>
    <cellStyle name="Followed Hyperlink" xfId="47578" builtinId="9" hidden="1"/>
    <cellStyle name="Followed Hyperlink" xfId="49084" builtinId="9" hidden="1"/>
    <cellStyle name="Followed Hyperlink" xfId="49063" builtinId="9" hidden="1"/>
    <cellStyle name="Followed Hyperlink" xfId="49092" builtinId="9" hidden="1"/>
    <cellStyle name="Followed Hyperlink" xfId="50562" builtinId="9" hidden="1"/>
    <cellStyle name="Followed Hyperlink" xfId="48970" builtinId="9" hidden="1"/>
    <cellStyle name="Followed Hyperlink" xfId="50543" builtinId="9" hidden="1"/>
    <cellStyle name="Followed Hyperlink" xfId="49043" builtinId="9" hidden="1"/>
    <cellStyle name="Followed Hyperlink" xfId="50452" builtinId="9" hidden="1"/>
    <cellStyle name="Followed Hyperlink" xfId="47585" builtinId="9" hidden="1"/>
    <cellStyle name="Followed Hyperlink" xfId="49042" builtinId="9" hidden="1"/>
    <cellStyle name="Followed Hyperlink" xfId="50546" builtinId="9" hidden="1"/>
    <cellStyle name="Followed Hyperlink" xfId="50557" builtinId="9" hidden="1"/>
    <cellStyle name="Followed Hyperlink" xfId="51951" builtinId="9" hidden="1"/>
    <cellStyle name="Followed Hyperlink" xfId="52045" builtinId="9" hidden="1"/>
    <cellStyle name="Followed Hyperlink" xfId="50451" builtinId="9" hidden="1"/>
    <cellStyle name="Followed Hyperlink" xfId="51949" builtinId="9" hidden="1"/>
    <cellStyle name="Followed Hyperlink" xfId="52043" builtinId="9" hidden="1"/>
    <cellStyle name="Followed Hyperlink" xfId="51064" builtinId="9" hidden="1"/>
    <cellStyle name="Followed Hyperlink" xfId="51947" builtinId="9" hidden="1"/>
    <cellStyle name="Followed Hyperlink" xfId="52041" builtinId="9" hidden="1"/>
    <cellStyle name="Followed Hyperlink" xfId="48969" builtinId="9" hidden="1"/>
    <cellStyle name="Followed Hyperlink" xfId="51945" builtinId="9" hidden="1"/>
    <cellStyle name="Followed Hyperlink" xfId="52039" builtinId="9" hidden="1"/>
    <cellStyle name="Followed Hyperlink" xfId="50553" builtinId="9" hidden="1"/>
    <cellStyle name="Followed Hyperlink" xfId="51943" builtinId="9" hidden="1"/>
    <cellStyle name="Followed Hyperlink" xfId="52037" builtinId="9" hidden="1"/>
    <cellStyle name="Followed Hyperlink" xfId="47528" builtinId="9" hidden="1"/>
    <cellStyle name="Followed Hyperlink" xfId="51941" builtinId="9" hidden="1"/>
    <cellStyle name="Followed Hyperlink" xfId="52035" builtinId="9" hidden="1"/>
    <cellStyle name="Followed Hyperlink" xfId="41905" builtinId="9" hidden="1"/>
    <cellStyle name="Followed Hyperlink" xfId="51950" builtinId="9" hidden="1"/>
    <cellStyle name="Followed Hyperlink" xfId="52044" builtinId="9" hidden="1"/>
    <cellStyle name="Followed Hyperlink" xfId="51063" builtinId="9" hidden="1"/>
    <cellStyle name="Followed Hyperlink" xfId="51948" builtinId="9" hidden="1"/>
    <cellStyle name="Followed Hyperlink" xfId="52042" builtinId="9" hidden="1"/>
    <cellStyle name="Followed Hyperlink" xfId="41881" builtinId="9" hidden="1"/>
    <cellStyle name="Followed Hyperlink" xfId="51946" builtinId="9" hidden="1"/>
    <cellStyle name="Followed Hyperlink" xfId="52040" builtinId="9" hidden="1"/>
    <cellStyle name="Followed Hyperlink" xfId="49053" builtinId="9" hidden="1"/>
    <cellStyle name="Followed Hyperlink" xfId="51944" builtinId="9" hidden="1"/>
    <cellStyle name="Followed Hyperlink" xfId="52038" builtinId="9" hidden="1"/>
    <cellStyle name="Followed Hyperlink" xfId="49047" builtinId="9" hidden="1"/>
    <cellStyle name="Followed Hyperlink" xfId="51942" builtinId="9" hidden="1"/>
    <cellStyle name="Followed Hyperlink" xfId="52036" builtinId="9" hidden="1"/>
    <cellStyle name="Followed Hyperlink" xfId="50549" builtinId="9" hidden="1"/>
    <cellStyle name="Followed Hyperlink" xfId="51940" builtinId="9" hidden="1"/>
    <cellStyle name="Followed Hyperlink" xfId="52034" builtinId="9" hidden="1"/>
    <cellStyle name="Followed Hyperlink" xfId="50578"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69" builtinId="9" hidden="1"/>
    <cellStyle name="Followed Hyperlink" xfId="53070" builtinId="9" hidden="1"/>
    <cellStyle name="Followed Hyperlink" xfId="53071" builtinId="9" hidden="1"/>
    <cellStyle name="Followed Hyperlink" xfId="53072" builtinId="9" hidden="1"/>
    <cellStyle name="Followed Hyperlink" xfId="53073" builtinId="9" hidden="1"/>
    <cellStyle name="Followed Hyperlink" xfId="53074" builtinId="9" hidden="1"/>
    <cellStyle name="Followed Hyperlink" xfId="53075"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95" builtinId="9" hidden="1"/>
    <cellStyle name="Followed Hyperlink" xfId="53096"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5" builtinId="9" hidden="1"/>
    <cellStyle name="Followed Hyperlink" xfId="53216"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36"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354" builtinId="9" hidden="1"/>
    <cellStyle name="Followed Hyperlink" xfId="53355"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375" builtinId="9" hidden="1"/>
    <cellStyle name="Followed Hyperlink" xfId="53376"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5" builtinId="9" hidden="1"/>
    <cellStyle name="Followed Hyperlink" xfId="53496"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516"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634" builtinId="9" hidden="1"/>
    <cellStyle name="Followed Hyperlink" xfId="53635"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655" builtinId="9" hidden="1"/>
    <cellStyle name="Followed Hyperlink" xfId="53656"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5" builtinId="9" hidden="1"/>
    <cellStyle name="Followed Hyperlink" xfId="53776"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96"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914" builtinId="9" hidden="1"/>
    <cellStyle name="Followed Hyperlink" xfId="53915"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935" builtinId="9" hidden="1"/>
    <cellStyle name="Followed Hyperlink" xfId="53936"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5" builtinId="9" hidden="1"/>
    <cellStyle name="Followed Hyperlink" xfId="54056"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76"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4194" builtinId="9" hidden="1"/>
    <cellStyle name="Followed Hyperlink" xfId="54195"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4215" builtinId="9" hidden="1"/>
    <cellStyle name="Followed Hyperlink" xfId="54216"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5" builtinId="9" hidden="1"/>
    <cellStyle name="Followed Hyperlink" xfId="54336"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56"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Good" xfId="43" builtinId="26" customBuiltin="1"/>
    <cellStyle name="Heading 1" xfId="39" builtinId="16" customBuiltin="1"/>
    <cellStyle name="Heading 1 2" xfId="54627" xr:uid="{00000000-0005-0000-0000-0000FDD40000}"/>
    <cellStyle name="Heading 2" xfId="40" builtinId="17" customBuiltin="1"/>
    <cellStyle name="Heading 2 2" xfId="54628" xr:uid="{00000000-0005-0000-0000-0000FFD40000}"/>
    <cellStyle name="Heading 3" xfId="41" builtinId="18" customBuiltin="1"/>
    <cellStyle name="Heading 3 2" xfId="54629" xr:uid="{00000000-0005-0000-0000-000001D50000}"/>
    <cellStyle name="Heading 4" xfId="42" builtinId="19" customBuiltin="1"/>
    <cellStyle name="Heading 4 2" xfId="54630" xr:uid="{00000000-0005-0000-0000-000003D50000}"/>
    <cellStyle name="Hyperlink 2" xfId="11" xr:uid="{00000000-0005-0000-0000-000004D50000}"/>
    <cellStyle name="Hyperlink 2 2" xfId="54631" xr:uid="{00000000-0005-0000-0000-000005D50000}"/>
    <cellStyle name="Hyperlink 3" xfId="12" xr:uid="{00000000-0005-0000-0000-000006D50000}"/>
    <cellStyle name="Hyperlink 3 2" xfId="54632" xr:uid="{00000000-0005-0000-0000-000007D50000}"/>
    <cellStyle name="Input" xfId="46" builtinId="20" customBuiltin="1"/>
    <cellStyle name="Linked Cell" xfId="49" builtinId="24" customBuiltin="1"/>
    <cellStyle name="Neutral" xfId="45" builtinId="28" customBuiltin="1"/>
    <cellStyle name="Neutral 2" xfId="54791" xr:uid="{799C6ABA-B7DA-41C6-AB31-0A2DBFD0D21E}"/>
    <cellStyle name="Normal" xfId="0" builtinId="0"/>
    <cellStyle name="Normal 10" xfId="54470" xr:uid="{00000000-0005-0000-0000-00000CD50000}"/>
    <cellStyle name="Normal 10 2" xfId="54633" xr:uid="{00000000-0005-0000-0000-00000DD50000}"/>
    <cellStyle name="Normal 10 2 2" xfId="54779" xr:uid="{AE81FF33-1D35-44C3-A34E-1F7784FDF6BF}"/>
    <cellStyle name="Normal 11" xfId="54472" xr:uid="{00000000-0005-0000-0000-00000ED50000}"/>
    <cellStyle name="Normal 11 2" xfId="54634" xr:uid="{00000000-0005-0000-0000-00000FD50000}"/>
    <cellStyle name="Normal 12" xfId="54635" xr:uid="{00000000-0005-0000-0000-000010D50000}"/>
    <cellStyle name="Normal 13" xfId="54478" xr:uid="{00000000-0005-0000-0000-000011D50000}"/>
    <cellStyle name="Normal 14" xfId="54745" xr:uid="{00000000-0005-0000-0000-000012D50000}"/>
    <cellStyle name="Normal 14 2" xfId="54780" xr:uid="{7D2FE12B-2E6F-414B-8014-629A51D3B95C}"/>
    <cellStyle name="Normal 14 2 2" xfId="54784" xr:uid="{2D5D46BB-A52C-468F-9F6A-51DFF2C3C32E}"/>
    <cellStyle name="Normal 15" xfId="54749" xr:uid="{00000000-0005-0000-0000-000013D50000}"/>
    <cellStyle name="Normal 15 2" xfId="54778" xr:uid="{68BF9342-91F4-42F9-9AA1-0DC092F9933A}"/>
    <cellStyle name="Normal 16" xfId="54636" xr:uid="{00000000-0005-0000-0000-000014D50000}"/>
    <cellStyle name="Normal 16 2" xfId="54746" xr:uid="{00000000-0005-0000-0000-000015D50000}"/>
    <cellStyle name="Normal 17" xfId="54750" xr:uid="{00000000-0005-0000-0000-000016D50000}"/>
    <cellStyle name="Normal 18" xfId="54752" xr:uid="{00000000-0005-0000-0000-000017D50000}"/>
    <cellStyle name="Normal 19" xfId="54754" xr:uid="{00000000-0005-0000-0000-000018D50000}"/>
    <cellStyle name="Normal 2" xfId="13" xr:uid="{00000000-0005-0000-0000-000019D50000}"/>
    <cellStyle name="Normal 2 2" xfId="14" xr:uid="{00000000-0005-0000-0000-00001AD50000}"/>
    <cellStyle name="Normal 2 2 2" xfId="603" xr:uid="{00000000-0005-0000-0000-00001BD50000}"/>
    <cellStyle name="Normal 2 2 2 2" xfId="1284" xr:uid="{00000000-0005-0000-0000-00001CD50000}"/>
    <cellStyle name="Normal 2 2 2 2 2" xfId="54638" xr:uid="{00000000-0005-0000-0000-00001DD50000}"/>
    <cellStyle name="Normal 2 2 2 2 2 2" xfId="54783" xr:uid="{0B0F04BC-6582-45CC-AA87-956A99D82BEE}"/>
    <cellStyle name="Normal 2 2 2 2 2 3" xfId="54786" xr:uid="{4C7A0AAB-6CD6-403F-976B-26318D574986}"/>
    <cellStyle name="Normal 2 2 2 3" xfId="54482" xr:uid="{00000000-0005-0000-0000-00001ED50000}"/>
    <cellStyle name="Normal 2 2 2 3 2" xfId="54773" xr:uid="{00000000-0005-0000-0000-00001FD50000}"/>
    <cellStyle name="Normal 2 2 2 4" xfId="54637" xr:uid="{00000000-0005-0000-0000-000020D50000}"/>
    <cellStyle name="Normal 2 2 2 4 2" xfId="54782" xr:uid="{1A54F129-0CC2-4DFC-A324-692FAFB48B7F}"/>
    <cellStyle name="Normal 2 2 2 5" xfId="54772" xr:uid="{00000000-0005-0000-0000-000021D50000}"/>
    <cellStyle name="Normal 2 2 2 6" xfId="54781" xr:uid="{11EF453E-D93B-47BA-83CF-9A0D5193DBBF}"/>
    <cellStyle name="Normal 2 2 3" xfId="54479" xr:uid="{00000000-0005-0000-0000-000022D50000}"/>
    <cellStyle name="Normal 2 3" xfId="15" xr:uid="{00000000-0005-0000-0000-000023D50000}"/>
    <cellStyle name="Normal 2 3 2" xfId="54751" xr:uid="{00000000-0005-0000-0000-000024D50000}"/>
    <cellStyle name="Normal 2 3 3" xfId="54481" xr:uid="{00000000-0005-0000-0000-000025D50000}"/>
    <cellStyle name="Normal 2 4" xfId="604" xr:uid="{00000000-0005-0000-0000-000026D50000}"/>
    <cellStyle name="Normal 2 4 2" xfId="1285" xr:uid="{00000000-0005-0000-0000-000027D50000}"/>
    <cellStyle name="Normal 2 4 2 2" xfId="54641" xr:uid="{00000000-0005-0000-0000-000028D50000}"/>
    <cellStyle name="Normal 2 4 2 3" xfId="54640" xr:uid="{00000000-0005-0000-0000-000029D50000}"/>
    <cellStyle name="Normal 2 4 3" xfId="54642" xr:uid="{00000000-0005-0000-0000-00002AD50000}"/>
    <cellStyle name="Normal 2 4 4" xfId="54639" xr:uid="{00000000-0005-0000-0000-00002BD50000}"/>
    <cellStyle name="Normal 2 5" xfId="54643" xr:uid="{00000000-0005-0000-0000-00002CD50000}"/>
    <cellStyle name="Normal 2 6" xfId="54644" xr:uid="{00000000-0005-0000-0000-00002DD50000}"/>
    <cellStyle name="Normal 2 7" xfId="54645" xr:uid="{00000000-0005-0000-0000-00002ED50000}"/>
    <cellStyle name="Normal 20" xfId="54774" xr:uid="{00000000-0005-0000-0000-00002FD50000}"/>
    <cellStyle name="Normal 21" xfId="54777" xr:uid="{9796B927-2CF6-49BC-9D3A-8E798F5BC5FE}"/>
    <cellStyle name="Normal 22" xfId="54785" xr:uid="{94DFECE9-7E18-4E3C-9769-EEB8406CF3FE}"/>
    <cellStyle name="Normal 3" xfId="16" xr:uid="{00000000-0005-0000-0000-000030D50000}"/>
    <cellStyle name="Normal 3 2" xfId="17" xr:uid="{00000000-0005-0000-0000-000031D50000}"/>
    <cellStyle name="Normal 3 2 2" xfId="18" xr:uid="{00000000-0005-0000-0000-000032D50000}"/>
    <cellStyle name="Normal 3 2 2 2" xfId="54776" xr:uid="{00000000-0005-0000-0000-000033D50000}"/>
    <cellStyle name="Normal 3 2 2 2 2" xfId="54787" xr:uid="{86B7F941-7462-4766-AE95-F78B69ACAFC0}"/>
    <cellStyle name="Normal 3 2 3" xfId="19" xr:uid="{00000000-0005-0000-0000-000034D50000}"/>
    <cellStyle name="Normal 3 2 3 2" xfId="82" xr:uid="{00000000-0005-0000-0000-000035D50000}"/>
    <cellStyle name="Normal 3 3" xfId="20" xr:uid="{00000000-0005-0000-0000-000036D50000}"/>
    <cellStyle name="Normal 3 3 2" xfId="83" xr:uid="{00000000-0005-0000-0000-000037D50000}"/>
    <cellStyle name="Normal 3 3 2 2" xfId="99" xr:uid="{00000000-0005-0000-0000-000038D50000}"/>
    <cellStyle name="Normal 3 3 2 2 2" xfId="763" xr:uid="{00000000-0005-0000-0000-000039D50000}"/>
    <cellStyle name="Normal 3 3 2 2 2 2" xfId="54649" xr:uid="{00000000-0005-0000-0000-00003AD50000}"/>
    <cellStyle name="Normal 3 3 2 2 3" xfId="54648" xr:uid="{00000000-0005-0000-0000-00003BD50000}"/>
    <cellStyle name="Normal 3 3 2 3" xfId="106" xr:uid="{00000000-0005-0000-0000-00003CD50000}"/>
    <cellStyle name="Normal 3 3 2 3 2" xfId="774" xr:uid="{00000000-0005-0000-0000-00003DD50000}"/>
    <cellStyle name="Normal 3 3 2 3 2 2" xfId="54651" xr:uid="{00000000-0005-0000-0000-00003ED50000}"/>
    <cellStyle name="Normal 3 3 2 3 3" xfId="54650" xr:uid="{00000000-0005-0000-0000-00003FD50000}"/>
    <cellStyle name="Normal 3 3 2 4" xfId="752" xr:uid="{00000000-0005-0000-0000-000040D50000}"/>
    <cellStyle name="Normal 3 3 2 4 2" xfId="54652" xr:uid="{00000000-0005-0000-0000-000041D50000}"/>
    <cellStyle name="Normal 3 3 2 5" xfId="54647" xr:uid="{00000000-0005-0000-0000-000042D50000}"/>
    <cellStyle name="Normal 3 3 3" xfId="97" xr:uid="{00000000-0005-0000-0000-000043D50000}"/>
    <cellStyle name="Normal 3 3 3 2" xfId="757" xr:uid="{00000000-0005-0000-0000-000044D50000}"/>
    <cellStyle name="Normal 3 3 3 2 2" xfId="54654" xr:uid="{00000000-0005-0000-0000-000045D50000}"/>
    <cellStyle name="Normal 3 3 3 3" xfId="54653" xr:uid="{00000000-0005-0000-0000-000046D50000}"/>
    <cellStyle name="Normal 3 3 4" xfId="101" xr:uid="{00000000-0005-0000-0000-000047D50000}"/>
    <cellStyle name="Normal 3 3 4 2" xfId="768" xr:uid="{00000000-0005-0000-0000-000048D50000}"/>
    <cellStyle name="Normal 3 3 4 2 2" xfId="54656" xr:uid="{00000000-0005-0000-0000-000049D50000}"/>
    <cellStyle name="Normal 3 3 4 3" xfId="54655" xr:uid="{00000000-0005-0000-0000-00004AD50000}"/>
    <cellStyle name="Normal 3 3 5" xfId="115" xr:uid="{00000000-0005-0000-0000-00004BD50000}"/>
    <cellStyle name="Normal 3 3 5 2" xfId="795" xr:uid="{00000000-0005-0000-0000-00004CD50000}"/>
    <cellStyle name="Normal 3 3 5 2 2" xfId="54658" xr:uid="{00000000-0005-0000-0000-00004DD50000}"/>
    <cellStyle name="Normal 3 3 5 3" xfId="54657" xr:uid="{00000000-0005-0000-0000-00004ED50000}"/>
    <cellStyle name="Normal 3 3 6" xfId="746" xr:uid="{00000000-0005-0000-0000-00004FD50000}"/>
    <cellStyle name="Normal 3 3 6 2" xfId="54659" xr:uid="{00000000-0005-0000-0000-000050D50000}"/>
    <cellStyle name="Normal 3 3 7" xfId="659" xr:uid="{00000000-0005-0000-0000-000051D50000}"/>
    <cellStyle name="Normal 3 3 7 2" xfId="54660" xr:uid="{00000000-0005-0000-0000-000052D50000}"/>
    <cellStyle name="Normal 3 3 8" xfId="54661" xr:uid="{00000000-0005-0000-0000-000053D50000}"/>
    <cellStyle name="Normal 3 3 9" xfId="54646" xr:uid="{00000000-0005-0000-0000-000054D50000}"/>
    <cellStyle name="Normal 3 4" xfId="21" xr:uid="{00000000-0005-0000-0000-000055D50000}"/>
    <cellStyle name="Normal 3 4 2" xfId="98" xr:uid="{00000000-0005-0000-0000-000056D50000}"/>
    <cellStyle name="Normal 3 4 2 2" xfId="760" xr:uid="{00000000-0005-0000-0000-000057D50000}"/>
    <cellStyle name="Normal 3 4 2 2 2" xfId="54663" xr:uid="{00000000-0005-0000-0000-000058D50000}"/>
    <cellStyle name="Normal 3 4 2 3" xfId="54662" xr:uid="{00000000-0005-0000-0000-000059D50000}"/>
    <cellStyle name="Normal 3 4 3" xfId="103" xr:uid="{00000000-0005-0000-0000-00005AD50000}"/>
    <cellStyle name="Normal 3 4 3 2" xfId="771" xr:uid="{00000000-0005-0000-0000-00005BD50000}"/>
    <cellStyle name="Normal 3 4 3 2 2" xfId="54665" xr:uid="{00000000-0005-0000-0000-00005CD50000}"/>
    <cellStyle name="Normal 3 4 3 3" xfId="54664" xr:uid="{00000000-0005-0000-0000-00005DD50000}"/>
    <cellStyle name="Normal 3 4 4" xfId="119" xr:uid="{00000000-0005-0000-0000-00005ED50000}"/>
    <cellStyle name="Normal 3 4 5" xfId="749" xr:uid="{00000000-0005-0000-0000-00005FD50000}"/>
    <cellStyle name="Normal 3 4 5 2" xfId="54666" xr:uid="{00000000-0005-0000-0000-000060D50000}"/>
    <cellStyle name="Normal 3 4 6" xfId="95" xr:uid="{00000000-0005-0000-0000-000061D50000}"/>
    <cellStyle name="Normal 3 4 6 2" xfId="54667" xr:uid="{00000000-0005-0000-0000-000062D50000}"/>
    <cellStyle name="Normal 3 4 7" xfId="54668" xr:uid="{00000000-0005-0000-0000-000063D50000}"/>
    <cellStyle name="Normal 3 5" xfId="96" xr:uid="{00000000-0005-0000-0000-000064D50000}"/>
    <cellStyle name="Normal 3 5 2" xfId="54669" xr:uid="{00000000-0005-0000-0000-000065D50000}"/>
    <cellStyle name="Normal 4" xfId="22" xr:uid="{00000000-0005-0000-0000-000066D50000}"/>
    <cellStyle name="Normal 4 10" xfId="54670" xr:uid="{00000000-0005-0000-0000-000067D50000}"/>
    <cellStyle name="Normal 4 2" xfId="23" xr:uid="{00000000-0005-0000-0000-000068D50000}"/>
    <cellStyle name="Normal 4 3" xfId="24" xr:uid="{00000000-0005-0000-0000-000069D50000}"/>
    <cellStyle name="Normal 4 3 2" xfId="85" xr:uid="{00000000-0005-0000-0000-00006AD50000}"/>
    <cellStyle name="Normal 4 3 2 2" xfId="764" xr:uid="{00000000-0005-0000-0000-00006BD50000}"/>
    <cellStyle name="Normal 4 3 2 2 2" xfId="54674" xr:uid="{00000000-0005-0000-0000-00006CD50000}"/>
    <cellStyle name="Normal 4 3 2 2 3" xfId="54673" xr:uid="{00000000-0005-0000-0000-00006DD50000}"/>
    <cellStyle name="Normal 4 3 2 3" xfId="54675" xr:uid="{00000000-0005-0000-0000-00006ED50000}"/>
    <cellStyle name="Normal 4 3 2 4" xfId="54672" xr:uid="{00000000-0005-0000-0000-00006FD50000}"/>
    <cellStyle name="Normal 4 3 3" xfId="107" xr:uid="{00000000-0005-0000-0000-000070D50000}"/>
    <cellStyle name="Normal 4 3 3 2" xfId="775" xr:uid="{00000000-0005-0000-0000-000071D50000}"/>
    <cellStyle name="Normal 4 3 3 2 2" xfId="54677" xr:uid="{00000000-0005-0000-0000-000072D50000}"/>
    <cellStyle name="Normal 4 3 3 3" xfId="54678" xr:uid="{00000000-0005-0000-0000-000073D50000}"/>
    <cellStyle name="Normal 4 3 3 4" xfId="54676" xr:uid="{00000000-0005-0000-0000-000074D50000}"/>
    <cellStyle name="Normal 4 3 4" xfId="116" xr:uid="{00000000-0005-0000-0000-000075D50000}"/>
    <cellStyle name="Normal 4 3 4 2" xfId="796" xr:uid="{00000000-0005-0000-0000-000076D50000}"/>
    <cellStyle name="Normal 4 3 4 2 2" xfId="54680" xr:uid="{00000000-0005-0000-0000-000077D50000}"/>
    <cellStyle name="Normal 4 3 4 3" xfId="54681" xr:uid="{00000000-0005-0000-0000-000078D50000}"/>
    <cellStyle name="Normal 4 3 4 4" xfId="54679" xr:uid="{00000000-0005-0000-0000-000079D50000}"/>
    <cellStyle name="Normal 4 3 5" xfId="753" xr:uid="{00000000-0005-0000-0000-00007AD50000}"/>
    <cellStyle name="Normal 4 3 5 2" xfId="54682" xr:uid="{00000000-0005-0000-0000-00007BD50000}"/>
    <cellStyle name="Normal 4 3 6" xfId="660" xr:uid="{00000000-0005-0000-0000-00007CD50000}"/>
    <cellStyle name="Normal 4 3 6 2" xfId="54683" xr:uid="{00000000-0005-0000-0000-00007DD50000}"/>
    <cellStyle name="Normal 4 3 7" xfId="54684" xr:uid="{00000000-0005-0000-0000-00007ED50000}"/>
    <cellStyle name="Normal 4 3 8" xfId="54671" xr:uid="{00000000-0005-0000-0000-00007FD50000}"/>
    <cellStyle name="Normal 4 4" xfId="25" xr:uid="{00000000-0005-0000-0000-000080D50000}"/>
    <cellStyle name="Normal 4 4 2" xfId="86" xr:uid="{00000000-0005-0000-0000-000081D50000}"/>
    <cellStyle name="Normal 4 4 2 2" xfId="801" xr:uid="{00000000-0005-0000-0000-000082D50000}"/>
    <cellStyle name="Normal 4 4 2 2 2" xfId="54687" xr:uid="{00000000-0005-0000-0000-000083D50000}"/>
    <cellStyle name="Normal 4 4 2 3" xfId="54688" xr:uid="{00000000-0005-0000-0000-000084D50000}"/>
    <cellStyle name="Normal 4 4 2 4" xfId="54686" xr:uid="{00000000-0005-0000-0000-000085D50000}"/>
    <cellStyle name="Normal 4 4 3" xfId="758" xr:uid="{00000000-0005-0000-0000-000086D50000}"/>
    <cellStyle name="Normal 4 4 3 2" xfId="54689" xr:uid="{00000000-0005-0000-0000-000087D50000}"/>
    <cellStyle name="Normal 4 4 4" xfId="673" xr:uid="{00000000-0005-0000-0000-000088D50000}"/>
    <cellStyle name="Normal 4 4 4 2" xfId="54690" xr:uid="{00000000-0005-0000-0000-000089D50000}"/>
    <cellStyle name="Normal 4 4 5" xfId="54691" xr:uid="{00000000-0005-0000-0000-00008AD50000}"/>
    <cellStyle name="Normal 4 4 6" xfId="54685" xr:uid="{00000000-0005-0000-0000-00008BD50000}"/>
    <cellStyle name="Normal 4 5" xfId="84" xr:uid="{00000000-0005-0000-0000-00008CD50000}"/>
    <cellStyle name="Normal 4 5 2" xfId="769" xr:uid="{00000000-0005-0000-0000-00008DD50000}"/>
    <cellStyle name="Normal 4 5 2 2" xfId="54693" xr:uid="{00000000-0005-0000-0000-00008ED50000}"/>
    <cellStyle name="Normal 4 5 3" xfId="54694" xr:uid="{00000000-0005-0000-0000-00008FD50000}"/>
    <cellStyle name="Normal 4 5 4" xfId="54692" xr:uid="{00000000-0005-0000-0000-000090D50000}"/>
    <cellStyle name="Normal 4 6" xfId="112" xr:uid="{00000000-0005-0000-0000-000091D50000}"/>
    <cellStyle name="Normal 4 6 2" xfId="792" xr:uid="{00000000-0005-0000-0000-000092D50000}"/>
    <cellStyle name="Normal 4 6 2 2" xfId="54696" xr:uid="{00000000-0005-0000-0000-000093D50000}"/>
    <cellStyle name="Normal 4 6 3" xfId="54697" xr:uid="{00000000-0005-0000-0000-000094D50000}"/>
    <cellStyle name="Normal 4 6 4" xfId="54695" xr:uid="{00000000-0005-0000-0000-000095D50000}"/>
    <cellStyle name="Normal 4 7" xfId="747" xr:uid="{00000000-0005-0000-0000-000096D50000}"/>
    <cellStyle name="Normal 4 7 2" xfId="54698" xr:uid="{00000000-0005-0000-0000-000097D50000}"/>
    <cellStyle name="Normal 4 8" xfId="620" xr:uid="{00000000-0005-0000-0000-000098D50000}"/>
    <cellStyle name="Normal 4 8 2" xfId="54699" xr:uid="{00000000-0005-0000-0000-000099D50000}"/>
    <cellStyle name="Normal 4 9" xfId="54700" xr:uid="{00000000-0005-0000-0000-00009AD50000}"/>
    <cellStyle name="Normal 5" xfId="26" xr:uid="{00000000-0005-0000-0000-00009BD50000}"/>
    <cellStyle name="Normal 5 2" xfId="27" xr:uid="{00000000-0005-0000-0000-00009CD50000}"/>
    <cellStyle name="Normal 5 2 2" xfId="87" xr:uid="{00000000-0005-0000-0000-00009DD50000}"/>
    <cellStyle name="Normal 5 2 2 2" xfId="54702" xr:uid="{00000000-0005-0000-0000-00009ED50000}"/>
    <cellStyle name="Normal 5 2 3" xfId="661" xr:uid="{00000000-0005-0000-0000-00009FD50000}"/>
    <cellStyle name="Normal 5 2 3 2" xfId="54703" xr:uid="{00000000-0005-0000-0000-0000A0D50000}"/>
    <cellStyle name="Normal 5 2 4" xfId="54701" xr:uid="{00000000-0005-0000-0000-0000A1D50000}"/>
    <cellStyle name="Normal 5 3" xfId="28" xr:uid="{00000000-0005-0000-0000-0000A2D50000}"/>
    <cellStyle name="Normal 6" xfId="29" xr:uid="{00000000-0005-0000-0000-0000A3D50000}"/>
    <cellStyle name="Normal 6 2" xfId="30" xr:uid="{00000000-0005-0000-0000-0000A4D50000}"/>
    <cellStyle name="Normal 6 2 2" xfId="89" xr:uid="{00000000-0005-0000-0000-0000A5D50000}"/>
    <cellStyle name="Normal 6 2 2 2" xfId="54706" xr:uid="{00000000-0005-0000-0000-0000A6D50000}"/>
    <cellStyle name="Normal 6 2 3" xfId="662" xr:uid="{00000000-0005-0000-0000-0000A7D50000}"/>
    <cellStyle name="Normal 6 2 3 2" xfId="54707" xr:uid="{00000000-0005-0000-0000-0000A8D50000}"/>
    <cellStyle name="Normal 6 2 4" xfId="54705" xr:uid="{00000000-0005-0000-0000-0000A9D50000}"/>
    <cellStyle name="Normal 6 3" xfId="31" xr:uid="{00000000-0005-0000-0000-0000AAD50000}"/>
    <cellStyle name="Normal 6 3 2" xfId="90" xr:uid="{00000000-0005-0000-0000-0000ABD50000}"/>
    <cellStyle name="Normal 6 3 2 2" xfId="54709" xr:uid="{00000000-0005-0000-0000-0000ACD50000}"/>
    <cellStyle name="Normal 6 3 3" xfId="672" xr:uid="{00000000-0005-0000-0000-0000ADD50000}"/>
    <cellStyle name="Normal 6 3 3 2" xfId="54710" xr:uid="{00000000-0005-0000-0000-0000AED50000}"/>
    <cellStyle name="Normal 6 3 4" xfId="54708" xr:uid="{00000000-0005-0000-0000-0000AFD50000}"/>
    <cellStyle name="Normal 6 4" xfId="88" xr:uid="{00000000-0005-0000-0000-0000B0D50000}"/>
    <cellStyle name="Normal 6 4 2" xfId="54711" xr:uid="{00000000-0005-0000-0000-0000B1D50000}"/>
    <cellStyle name="Normal 6 5" xfId="621" xr:uid="{00000000-0005-0000-0000-0000B2D50000}"/>
    <cellStyle name="Normal 6 5 2" xfId="54712" xr:uid="{00000000-0005-0000-0000-0000B3D50000}"/>
    <cellStyle name="Normal 6 6" xfId="54713" xr:uid="{00000000-0005-0000-0000-0000B4D50000}"/>
    <cellStyle name="Normal 6 7" xfId="54704" xr:uid="{00000000-0005-0000-0000-0000B5D50000}"/>
    <cellStyle name="Normal 7" xfId="32" xr:uid="{00000000-0005-0000-0000-0000B6D50000}"/>
    <cellStyle name="Normal 7 2" xfId="33" xr:uid="{00000000-0005-0000-0000-0000B7D50000}"/>
    <cellStyle name="Normal 7 2 2" xfId="92" xr:uid="{00000000-0005-0000-0000-0000B8D50000}"/>
    <cellStyle name="Normal 7 2 2 2" xfId="765" xr:uid="{00000000-0005-0000-0000-0000B9D50000}"/>
    <cellStyle name="Normal 7 2 2 2 2" xfId="54717" xr:uid="{00000000-0005-0000-0000-0000BAD50000}"/>
    <cellStyle name="Normal 7 2 2 3" xfId="54716" xr:uid="{00000000-0005-0000-0000-0000BBD50000}"/>
    <cellStyle name="Normal 7 2 3" xfId="108" xr:uid="{00000000-0005-0000-0000-0000BCD50000}"/>
    <cellStyle name="Normal 7 2 3 2" xfId="776" xr:uid="{00000000-0005-0000-0000-0000BDD50000}"/>
    <cellStyle name="Normal 7 2 3 2 2" xfId="54719" xr:uid="{00000000-0005-0000-0000-0000BED50000}"/>
    <cellStyle name="Normal 7 2 3 3" xfId="54718" xr:uid="{00000000-0005-0000-0000-0000BFD50000}"/>
    <cellStyle name="Normal 7 2 4" xfId="117" xr:uid="{00000000-0005-0000-0000-0000C0D50000}"/>
    <cellStyle name="Normal 7 2 4 2" xfId="797" xr:uid="{00000000-0005-0000-0000-0000C1D50000}"/>
    <cellStyle name="Normal 7 2 4 2 2" xfId="54721" xr:uid="{00000000-0005-0000-0000-0000C2D50000}"/>
    <cellStyle name="Normal 7 2 4 3" xfId="54720" xr:uid="{00000000-0005-0000-0000-0000C3D50000}"/>
    <cellStyle name="Normal 7 2 5" xfId="754" xr:uid="{00000000-0005-0000-0000-0000C4D50000}"/>
    <cellStyle name="Normal 7 2 5 2" xfId="54722" xr:uid="{00000000-0005-0000-0000-0000C5D50000}"/>
    <cellStyle name="Normal 7 2 6" xfId="665" xr:uid="{00000000-0005-0000-0000-0000C6D50000}"/>
    <cellStyle name="Normal 7 2 6 2" xfId="54723" xr:uid="{00000000-0005-0000-0000-0000C7D50000}"/>
    <cellStyle name="Normal 7 2 7" xfId="54715" xr:uid="{00000000-0005-0000-0000-0000C8D50000}"/>
    <cellStyle name="Normal 7 3" xfId="91" xr:uid="{00000000-0005-0000-0000-0000C9D50000}"/>
    <cellStyle name="Normal 7 3 2" xfId="759" xr:uid="{00000000-0005-0000-0000-0000CAD50000}"/>
    <cellStyle name="Normal 7 3 2 2" xfId="54725" xr:uid="{00000000-0005-0000-0000-0000CBD50000}"/>
    <cellStyle name="Normal 7 3 3" xfId="54724" xr:uid="{00000000-0005-0000-0000-0000CCD50000}"/>
    <cellStyle name="Normal 7 4" xfId="102" xr:uid="{00000000-0005-0000-0000-0000CDD50000}"/>
    <cellStyle name="Normal 7 4 2" xfId="770" xr:uid="{00000000-0005-0000-0000-0000CED50000}"/>
    <cellStyle name="Normal 7 4 2 2" xfId="54727" xr:uid="{00000000-0005-0000-0000-0000CFD50000}"/>
    <cellStyle name="Normal 7 4 3" xfId="54726" xr:uid="{00000000-0005-0000-0000-0000D0D50000}"/>
    <cellStyle name="Normal 7 5" xfId="113" xr:uid="{00000000-0005-0000-0000-0000D1D50000}"/>
    <cellStyle name="Normal 7 5 2" xfId="793" xr:uid="{00000000-0005-0000-0000-0000D2D50000}"/>
    <cellStyle name="Normal 7 5 2 2" xfId="54729" xr:uid="{00000000-0005-0000-0000-0000D3D50000}"/>
    <cellStyle name="Normal 7 5 3" xfId="54728" xr:uid="{00000000-0005-0000-0000-0000D4D50000}"/>
    <cellStyle name="Normal 7 6" xfId="748" xr:uid="{00000000-0005-0000-0000-0000D5D50000}"/>
    <cellStyle name="Normal 7 6 2" xfId="54730" xr:uid="{00000000-0005-0000-0000-0000D6D50000}"/>
    <cellStyle name="Normal 7 7" xfId="622" xr:uid="{00000000-0005-0000-0000-0000D7D50000}"/>
    <cellStyle name="Normal 7 7 2" xfId="54731" xr:uid="{00000000-0005-0000-0000-0000D8D50000}"/>
    <cellStyle name="Normal 7 8" xfId="54732" xr:uid="{00000000-0005-0000-0000-0000D9D50000}"/>
    <cellStyle name="Normal 7 9" xfId="54714" xr:uid="{00000000-0005-0000-0000-0000DAD50000}"/>
    <cellStyle name="Normal 8" xfId="54465" xr:uid="{00000000-0005-0000-0000-0000DBD50000}"/>
    <cellStyle name="Normal 8 2" xfId="54466" xr:uid="{00000000-0005-0000-0000-0000DCD50000}"/>
    <cellStyle name="Normal 8 2 2" xfId="54475" xr:uid="{00000000-0005-0000-0000-0000DDD50000}"/>
    <cellStyle name="Normal 8 2 3" xfId="54467" xr:uid="{00000000-0005-0000-0000-0000DED50000}"/>
    <cellStyle name="Normal 8 3" xfId="54476" xr:uid="{00000000-0005-0000-0000-0000DFD50000}"/>
    <cellStyle name="Normal 9" xfId="34" xr:uid="{00000000-0005-0000-0000-0000E0D50000}"/>
    <cellStyle name="Note 2" xfId="35" xr:uid="{00000000-0005-0000-0000-0000E1D50000}"/>
    <cellStyle name="Note 2 2" xfId="93" xr:uid="{00000000-0005-0000-0000-0000E2D50000}"/>
    <cellStyle name="Note 2 2 2" xfId="54735" xr:uid="{00000000-0005-0000-0000-0000E3D50000}"/>
    <cellStyle name="Note 2 2 3" xfId="54734" xr:uid="{00000000-0005-0000-0000-0000E4D50000}"/>
    <cellStyle name="Note 2 3" xfId="666" xr:uid="{00000000-0005-0000-0000-0000E5D50000}"/>
    <cellStyle name="Note 2 3 2" xfId="54736" xr:uid="{00000000-0005-0000-0000-0000E6D50000}"/>
    <cellStyle name="Note 2 4" xfId="54737" xr:uid="{00000000-0005-0000-0000-0000E7D50000}"/>
    <cellStyle name="Note 2 5" xfId="54733" xr:uid="{00000000-0005-0000-0000-0000E8D50000}"/>
    <cellStyle name="Note 3" xfId="54738" xr:uid="{00000000-0005-0000-0000-0000E9D50000}"/>
    <cellStyle name="Note 4" xfId="54756" xr:uid="{00000000-0005-0000-0000-0000EAD50000}"/>
    <cellStyle name="Output" xfId="47" builtinId="21" customBuiltin="1"/>
    <cellStyle name="Output 2" xfId="54739" xr:uid="{00000000-0005-0000-0000-0000ECD50000}"/>
    <cellStyle name="Percent" xfId="54771" builtinId="5"/>
    <cellStyle name="Percent 16 2" xfId="54790" xr:uid="{031405C7-E3DA-4328-A1BA-204EED81C73F}"/>
    <cellStyle name="Percent 2" xfId="36" xr:uid="{00000000-0005-0000-0000-0000EED50000}"/>
    <cellStyle name="Percent 2 2" xfId="54740" xr:uid="{00000000-0005-0000-0000-0000EFD50000}"/>
    <cellStyle name="Percent 2 2 2" xfId="54789" xr:uid="{89AA7F8D-C6B6-4CA3-AEF9-BF4D3D5261EB}"/>
    <cellStyle name="Percent 2 4" xfId="54480" xr:uid="{00000000-0005-0000-0000-0000F0D50000}"/>
    <cellStyle name="Percent 3" xfId="37" xr:uid="{00000000-0005-0000-0000-0000F1D50000}"/>
    <cellStyle name="Percent 4" xfId="54473" xr:uid="{00000000-0005-0000-0000-0000F2D50000}"/>
    <cellStyle name="Percent 4 2" xfId="54743" xr:uid="{00000000-0005-0000-0000-0000F3D50000}"/>
    <cellStyle name="Title" xfId="38" builtinId="15" customBuiltin="1"/>
    <cellStyle name="Title 2" xfId="54741" xr:uid="{00000000-0005-0000-0000-0000F5D50000}"/>
    <cellStyle name="Title 3" xfId="54755" xr:uid="{00000000-0005-0000-0000-0000F6D50000}"/>
    <cellStyle name="Total" xfId="53" builtinId="25" customBuiltin="1"/>
    <cellStyle name="Total 2" xfId="54742" xr:uid="{00000000-0005-0000-0000-0000F8D50000}"/>
    <cellStyle name="Warning Text" xfId="51" builtinId="11" customBuiltin="1"/>
  </cellStyles>
  <dxfs count="32">
    <dxf>
      <font>
        <b/>
        <i val="0"/>
      </font>
      <fill>
        <patternFill>
          <bgColor rgb="FFFFFFCC"/>
        </patternFill>
      </fill>
    </dxf>
    <dxf>
      <font>
        <b/>
        <i val="0"/>
      </font>
      <fill>
        <patternFill>
          <bgColor rgb="FFFFFFCC"/>
        </patternFill>
      </fill>
    </dxf>
    <dxf>
      <font>
        <b/>
        <i val="0"/>
      </font>
      <fill>
        <patternFill>
          <bgColor rgb="FFFFFFCC"/>
        </patternFill>
      </fill>
    </dxf>
    <dxf>
      <font>
        <b/>
        <i val="0"/>
      </font>
      <fill>
        <patternFill>
          <bgColor rgb="FFFFFFC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i val="0"/>
      </font>
      <fill>
        <patternFill>
          <bgColor rgb="FFFFFFCC"/>
        </patternFill>
      </fill>
    </dxf>
    <dxf>
      <font>
        <b/>
        <i val="0"/>
      </font>
      <fill>
        <patternFill>
          <bgColor rgb="FFFFFFCC"/>
        </patternFill>
      </fill>
    </dxf>
    <dxf>
      <font>
        <b/>
        <i val="0"/>
      </font>
      <fill>
        <patternFill>
          <bgColor rgb="FFFFFFCC"/>
        </patternFill>
      </fill>
    </dxf>
    <dxf>
      <font>
        <b/>
        <i val="0"/>
      </font>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umc365-my.sharepoint.com/Core-Admin/Core%20Pod%204.2/3040688001_Investigational%20Drug%20Services%20(IDS)/Transactional%20Reports%20(GL)/FY%202019/Drug%20Procurement/April%202019_Drug%20Report%20_McKes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umc365-my.sharepoint.com/Core%20Pod%202/3042048000_Health%20Service%20Research%20Core/Billing%20Agreement%20Information/VU%20Agreements/FY2017_HSR_April%202017-June%202017/FY2017_HSR_Actual_04.2017-06.2017_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M"/>
    </sheetNames>
    <sheetDataSet>
      <sheetData sheetId="0">
        <row r="2">
          <cell r="A2">
            <v>60808</v>
          </cell>
          <cell r="B2" t="str">
            <v>VUMC NA IP VUH GPO</v>
          </cell>
          <cell r="C2">
            <v>2121622</v>
          </cell>
          <cell r="D2" t="str">
            <v>WATER INJ SDV PLS 50ML FRE 25</v>
          </cell>
          <cell r="E2" t="str">
            <v>WATER FOR INJECTION,STERILE</v>
          </cell>
          <cell r="F2">
            <v>0</v>
          </cell>
          <cell r="G2">
            <v>7127016816</v>
          </cell>
          <cell r="H2" t="str">
            <v>04/02/19</v>
          </cell>
          <cell r="I2" t="str">
            <v>IDS 040119 00</v>
          </cell>
          <cell r="J2">
            <v>63323018550</v>
          </cell>
          <cell r="K2">
            <v>1</v>
          </cell>
          <cell r="L2">
            <v>1</v>
          </cell>
          <cell r="M2">
            <v>0</v>
          </cell>
          <cell r="N2">
            <v>1</v>
          </cell>
          <cell r="O2" t="str">
            <v>CT</v>
          </cell>
          <cell r="P2">
            <v>137.62</v>
          </cell>
          <cell r="Q2">
            <v>137.62</v>
          </cell>
          <cell r="R2"/>
          <cell r="S2"/>
          <cell r="T2" t="str">
            <v>N</v>
          </cell>
          <cell r="U2" t="str">
            <v>4/2/2019</v>
          </cell>
          <cell r="V2" t="str">
            <v>ADMCLTUN</v>
          </cell>
          <cell r="W2" t="str">
            <v>4/1/2019 5:21:07 AM</v>
          </cell>
          <cell r="X2" t="str">
            <v>ADMCLTUN</v>
          </cell>
          <cell r="Y2" t="str">
            <v>4/1/2019 5:24:08 AM</v>
          </cell>
          <cell r="Z2" t="str">
            <v>ADMCLTUN</v>
          </cell>
          <cell r="AA2" t="str">
            <v>4/1/2019 5:23:40 AM</v>
          </cell>
          <cell r="AB2" t="str">
            <v>External</v>
          </cell>
          <cell r="AC2" t="str">
            <v>4/2/2019 9:05:40 AM</v>
          </cell>
          <cell r="AD2" t="str">
            <v>FR0185-50</v>
          </cell>
        </row>
        <row r="3">
          <cell r="A3">
            <v>60808</v>
          </cell>
          <cell r="B3" t="str">
            <v>VUMC NA IP VUH GPO</v>
          </cell>
          <cell r="C3">
            <v>3215258</v>
          </cell>
          <cell r="D3" t="str">
            <v>BUPROPIO XL TB 150MG WAT 90@</v>
          </cell>
          <cell r="E3" t="str">
            <v>BUPROPION HCL</v>
          </cell>
          <cell r="F3">
            <v>0</v>
          </cell>
          <cell r="G3">
            <v>7127671791</v>
          </cell>
          <cell r="H3" t="str">
            <v>04/05/19</v>
          </cell>
          <cell r="I3" t="str">
            <v>IDS 040419MC 00</v>
          </cell>
          <cell r="J3">
            <v>591333119</v>
          </cell>
          <cell r="K3">
            <v>15</v>
          </cell>
          <cell r="L3">
            <v>15</v>
          </cell>
          <cell r="M3">
            <v>0</v>
          </cell>
          <cell r="N3">
            <v>15</v>
          </cell>
          <cell r="O3" t="str">
            <v>EA</v>
          </cell>
          <cell r="P3">
            <v>27.91</v>
          </cell>
          <cell r="Q3">
            <v>418.65</v>
          </cell>
          <cell r="R3"/>
          <cell r="S3"/>
          <cell r="T3" t="str">
            <v>N</v>
          </cell>
          <cell r="U3" t="str">
            <v>4/5/2019</v>
          </cell>
          <cell r="V3" t="str">
            <v>ADMCLTUN</v>
          </cell>
          <cell r="W3" t="str">
            <v>4/4/2019 5:54:21 AM</v>
          </cell>
          <cell r="X3" t="str">
            <v>ADMCLTUN</v>
          </cell>
          <cell r="Y3" t="str">
            <v>4/4/2019 5:55:07 AM</v>
          </cell>
          <cell r="Z3" t="str">
            <v>ADMCLTUN</v>
          </cell>
          <cell r="AA3" t="str">
            <v>4/4/2019 5:54:30 AM</v>
          </cell>
          <cell r="AB3" t="str">
            <v>External</v>
          </cell>
          <cell r="AC3" t="str">
            <v>4/5/2019 10:47:06 AM</v>
          </cell>
          <cell r="AD3" t="str">
            <v>AC3331-19</v>
          </cell>
        </row>
        <row r="4">
          <cell r="A4">
            <v>60808</v>
          </cell>
          <cell r="B4" t="str">
            <v>VUMC NA IP VUH GPO</v>
          </cell>
          <cell r="C4">
            <v>2011195</v>
          </cell>
          <cell r="D4" t="str">
            <v>ACETYLCYS INJ 6GM/30ML PER 4@</v>
          </cell>
          <cell r="E4" t="str">
            <v>ACETYLCYSTEINE</v>
          </cell>
          <cell r="F4">
            <v>0</v>
          </cell>
          <cell r="G4">
            <v>7128041450</v>
          </cell>
          <cell r="H4" t="str">
            <v>04/08/19</v>
          </cell>
          <cell r="I4" t="str">
            <v>IDS 040519 00</v>
          </cell>
          <cell r="J4">
            <v>574080530</v>
          </cell>
          <cell r="K4">
            <v>12</v>
          </cell>
          <cell r="L4">
            <v>12</v>
          </cell>
          <cell r="M4">
            <v>0</v>
          </cell>
          <cell r="N4">
            <v>12</v>
          </cell>
          <cell r="O4" t="str">
            <v>CT</v>
          </cell>
          <cell r="P4">
            <v>252.34</v>
          </cell>
          <cell r="Q4">
            <v>3028.08</v>
          </cell>
          <cell r="R4"/>
          <cell r="S4"/>
          <cell r="T4" t="str">
            <v>N</v>
          </cell>
          <cell r="U4" t="str">
            <v>4/8/2019</v>
          </cell>
          <cell r="V4" t="str">
            <v>ADMCLTUN</v>
          </cell>
          <cell r="W4" t="str">
            <v>4/5/2019 11:21:18 AM</v>
          </cell>
          <cell r="X4" t="str">
            <v>ADMCLTUN</v>
          </cell>
          <cell r="Y4" t="str">
            <v>4/5/2019 11:22:08 AM</v>
          </cell>
          <cell r="Z4" t="str">
            <v>ADMCLTUN</v>
          </cell>
          <cell r="AA4" t="str">
            <v>4/5/2019 11:21:49 AM</v>
          </cell>
          <cell r="AB4" t="str">
            <v>External</v>
          </cell>
          <cell r="AC4" t="str">
            <v>4/10/2019 10:11:37 AM</v>
          </cell>
          <cell r="AD4" t="str">
            <v>PE0805-30</v>
          </cell>
        </row>
        <row r="5">
          <cell r="A5">
            <v>60808</v>
          </cell>
          <cell r="B5" t="str">
            <v>VUMC NA IP VUH GPO</v>
          </cell>
          <cell r="C5">
            <v>2409043</v>
          </cell>
          <cell r="D5" t="str">
            <v>ACETYLCYS INJ 6GM/30ML SAGE 4</v>
          </cell>
          <cell r="E5" t="str">
            <v>ACETYLCYSTEINE</v>
          </cell>
          <cell r="F5">
            <v>0</v>
          </cell>
          <cell r="G5">
            <v>7128041451</v>
          </cell>
          <cell r="H5" t="str">
            <v>04/08/19</v>
          </cell>
          <cell r="I5" t="str">
            <v>IDS 040519MC 00</v>
          </cell>
          <cell r="J5">
            <v>25021081230</v>
          </cell>
          <cell r="K5">
            <v>8</v>
          </cell>
          <cell r="L5">
            <v>8</v>
          </cell>
          <cell r="M5">
            <v>0</v>
          </cell>
          <cell r="N5">
            <v>8</v>
          </cell>
          <cell r="O5" t="str">
            <v>CT</v>
          </cell>
          <cell r="P5">
            <v>221.5</v>
          </cell>
          <cell r="Q5">
            <v>1772</v>
          </cell>
          <cell r="R5"/>
          <cell r="S5"/>
          <cell r="T5" t="str">
            <v>N</v>
          </cell>
          <cell r="U5" t="str">
            <v>4/8/2019</v>
          </cell>
          <cell r="V5" t="str">
            <v>ADMCLTUN</v>
          </cell>
          <cell r="W5" t="str">
            <v>4/5/2019 11:37:13 AM</v>
          </cell>
          <cell r="X5" t="str">
            <v>ADMCLTUN</v>
          </cell>
          <cell r="Y5" t="str">
            <v>4/5/2019 11:38:07 AM</v>
          </cell>
          <cell r="Z5" t="str">
            <v>ADMCLTUN</v>
          </cell>
          <cell r="AA5" t="str">
            <v>4/5/2019 11:37:26 AM</v>
          </cell>
          <cell r="AB5" t="str">
            <v>External</v>
          </cell>
          <cell r="AC5" t="str">
            <v>4/10/2019 10:11:36 AM</v>
          </cell>
          <cell r="AD5" t="str">
            <v>SA0812-30</v>
          </cell>
        </row>
        <row r="6">
          <cell r="A6">
            <v>60808</v>
          </cell>
          <cell r="B6" t="str">
            <v>VUMC NA IP VUH GPO</v>
          </cell>
          <cell r="C6">
            <v>3663801</v>
          </cell>
          <cell r="D6" t="str">
            <v>ATOMOXETINE HCI CP 10MG TEV30@</v>
          </cell>
          <cell r="E6" t="str">
            <v>ATOMOXETINE HCL</v>
          </cell>
          <cell r="F6">
            <v>0</v>
          </cell>
          <cell r="G6">
            <v>7128311041</v>
          </cell>
          <cell r="H6" t="str">
            <v>04/09/19</v>
          </cell>
          <cell r="I6" t="str">
            <v>IDS 040819 00</v>
          </cell>
          <cell r="J6">
            <v>93354256</v>
          </cell>
          <cell r="K6">
            <v>10</v>
          </cell>
          <cell r="L6">
            <v>10</v>
          </cell>
          <cell r="M6">
            <v>0</v>
          </cell>
          <cell r="N6">
            <v>10</v>
          </cell>
          <cell r="O6" t="str">
            <v>EA</v>
          </cell>
          <cell r="P6">
            <v>103.77</v>
          </cell>
          <cell r="Q6">
            <v>1037.7</v>
          </cell>
          <cell r="R6"/>
          <cell r="S6"/>
          <cell r="T6" t="str">
            <v>N</v>
          </cell>
          <cell r="U6" t="str">
            <v>4/9/2019</v>
          </cell>
          <cell r="V6" t="str">
            <v>ADMCLTUN</v>
          </cell>
          <cell r="W6" t="str">
            <v>4/8/2019 4:56:04 AM</v>
          </cell>
          <cell r="X6" t="str">
            <v>ADMCLTUN</v>
          </cell>
          <cell r="Y6" t="str">
            <v>4/8/2019 4:58:19 AM</v>
          </cell>
          <cell r="Z6" t="str">
            <v>ADMCLTUN</v>
          </cell>
          <cell r="AA6" t="str">
            <v>4/8/2019 4:57:30 AM</v>
          </cell>
          <cell r="AB6" t="str">
            <v>External</v>
          </cell>
          <cell r="AC6" t="str">
            <v>4/10/2019 10:11:36 AM</v>
          </cell>
          <cell r="AD6" t="str">
            <v>TE3542-56</v>
          </cell>
        </row>
        <row r="7">
          <cell r="A7">
            <v>60808</v>
          </cell>
          <cell r="B7" t="str">
            <v>VUMC NA IP VUH GPO</v>
          </cell>
          <cell r="C7">
            <v>3476595</v>
          </cell>
          <cell r="D7" t="str">
            <v>AMLODIPINE TAB 10MG EPIC 90@</v>
          </cell>
          <cell r="E7" t="str">
            <v>AMLODIPINE BESYLATE</v>
          </cell>
          <cell r="F7">
            <v>0</v>
          </cell>
          <cell r="G7">
            <v>7128311042</v>
          </cell>
          <cell r="H7" t="str">
            <v>04/09/19</v>
          </cell>
          <cell r="I7" t="str">
            <v>IDS 040819MC 00</v>
          </cell>
          <cell r="J7">
            <v>42806005709</v>
          </cell>
          <cell r="K7">
            <v>5</v>
          </cell>
          <cell r="L7">
            <v>5</v>
          </cell>
          <cell r="M7">
            <v>0</v>
          </cell>
          <cell r="N7">
            <v>5</v>
          </cell>
          <cell r="O7" t="str">
            <v>EA</v>
          </cell>
          <cell r="P7">
            <v>1.82</v>
          </cell>
          <cell r="Q7">
            <v>9.1</v>
          </cell>
          <cell r="R7"/>
          <cell r="S7"/>
          <cell r="T7" t="str">
            <v>N</v>
          </cell>
          <cell r="U7" t="str">
            <v>4/9/2019</v>
          </cell>
          <cell r="V7" t="str">
            <v>ADMCLTUN</v>
          </cell>
          <cell r="W7" t="str">
            <v>4/8/2019 4:58:12 AM</v>
          </cell>
          <cell r="X7" t="str">
            <v>ADMCLTUN</v>
          </cell>
          <cell r="Y7" t="str">
            <v>4/8/2019 5:01:14 AM</v>
          </cell>
          <cell r="Z7" t="str">
            <v>ADMCLTUN</v>
          </cell>
          <cell r="AA7" t="str">
            <v>4/8/2019 5:00:10 AM</v>
          </cell>
          <cell r="AB7" t="str">
            <v>External</v>
          </cell>
          <cell r="AC7" t="str">
            <v>4/10/2019 10:11:35 AM</v>
          </cell>
          <cell r="AD7" t="str">
            <v>EP057-09</v>
          </cell>
        </row>
        <row r="8">
          <cell r="A8">
            <v>60808</v>
          </cell>
          <cell r="B8" t="str">
            <v>VUMC NA IP VUH GPO</v>
          </cell>
          <cell r="C8">
            <v>2056091</v>
          </cell>
          <cell r="D8" t="str">
            <v>SOD CHL SDV 0.9% 2ML WEST 25</v>
          </cell>
          <cell r="E8" t="str">
            <v>0.9 % SODIUM CHLORIDE</v>
          </cell>
          <cell r="F8">
            <v>0</v>
          </cell>
          <cell r="G8">
            <v>7129588683</v>
          </cell>
          <cell r="H8" t="str">
            <v>04/16/19</v>
          </cell>
          <cell r="I8" t="str">
            <v>IDS 041519 00</v>
          </cell>
          <cell r="J8">
            <v>641049725</v>
          </cell>
          <cell r="K8">
            <v>20</v>
          </cell>
          <cell r="L8">
            <v>20</v>
          </cell>
          <cell r="M8">
            <v>0</v>
          </cell>
          <cell r="N8">
            <v>20</v>
          </cell>
          <cell r="O8" t="str">
            <v>CT</v>
          </cell>
          <cell r="P8">
            <v>19.63</v>
          </cell>
          <cell r="Q8">
            <v>392.6</v>
          </cell>
          <cell r="R8"/>
          <cell r="S8"/>
          <cell r="T8" t="str">
            <v>N</v>
          </cell>
          <cell r="U8" t="str">
            <v>4/16/2019</v>
          </cell>
          <cell r="V8" t="str">
            <v>ADMCLTUN</v>
          </cell>
          <cell r="W8" t="str">
            <v>4/15/2019 6:55:14 AM</v>
          </cell>
          <cell r="X8" t="str">
            <v>ADMCLTUN</v>
          </cell>
          <cell r="Y8" t="str">
            <v>4/15/2019 6:56:16 AM</v>
          </cell>
          <cell r="Z8" t="str">
            <v>ADMCLTUN</v>
          </cell>
          <cell r="AA8" t="str">
            <v>4/15/2019 6:55:31 AM</v>
          </cell>
          <cell r="AB8" t="str">
            <v>External</v>
          </cell>
          <cell r="AC8" t="str">
            <v>4/16/2019 11:44:50 AM</v>
          </cell>
          <cell r="AD8" t="str">
            <v>WE0497-25</v>
          </cell>
        </row>
        <row r="9">
          <cell r="A9">
            <v>60808</v>
          </cell>
          <cell r="B9" t="str">
            <v>VUMC NA IP VUH GPO</v>
          </cell>
          <cell r="C9">
            <v>2156545</v>
          </cell>
          <cell r="D9" t="str">
            <v>ESCITALOP TAB 10MG TEV 100@</v>
          </cell>
          <cell r="E9" t="str">
            <v>ESCITALOPRAM OXALATE</v>
          </cell>
          <cell r="F9">
            <v>0</v>
          </cell>
          <cell r="G9">
            <v>7129805181</v>
          </cell>
          <cell r="H9" t="str">
            <v>04/17/19</v>
          </cell>
          <cell r="I9" t="str">
            <v>IDS 041619 00</v>
          </cell>
          <cell r="J9">
            <v>93585101</v>
          </cell>
          <cell r="K9">
            <v>4</v>
          </cell>
          <cell r="L9">
            <v>4</v>
          </cell>
          <cell r="M9">
            <v>0</v>
          </cell>
          <cell r="N9">
            <v>4</v>
          </cell>
          <cell r="O9" t="str">
            <v>EA</v>
          </cell>
          <cell r="P9">
            <v>7.33</v>
          </cell>
          <cell r="Q9">
            <v>29.32</v>
          </cell>
          <cell r="R9"/>
          <cell r="S9"/>
          <cell r="T9" t="str">
            <v>N</v>
          </cell>
          <cell r="U9" t="str">
            <v>4/17/2019</v>
          </cell>
          <cell r="V9" t="str">
            <v>ADMCLTUN</v>
          </cell>
          <cell r="W9" t="str">
            <v>4/16/2019 7:50:24 AM</v>
          </cell>
          <cell r="X9" t="str">
            <v>ADMCLTUN</v>
          </cell>
          <cell r="Y9" t="str">
            <v>4/16/2019 7:51:11 AM</v>
          </cell>
          <cell r="Z9" t="str">
            <v>ADMCLTUN</v>
          </cell>
          <cell r="AA9" t="str">
            <v>4/16/2019 7:50:52 AM</v>
          </cell>
          <cell r="AB9"/>
          <cell r="AC9"/>
          <cell r="AD9" t="str">
            <v>TE5851-01</v>
          </cell>
        </row>
        <row r="10">
          <cell r="A10">
            <v>60808</v>
          </cell>
          <cell r="B10" t="str">
            <v>VUMC NA IP VUH GPO</v>
          </cell>
          <cell r="C10">
            <v>1131093</v>
          </cell>
          <cell r="D10" t="str">
            <v>NALOX LL SYR 1MG/ML 2ML IMS10</v>
          </cell>
          <cell r="E10" t="str">
            <v>NALOXONE HCL</v>
          </cell>
          <cell r="F10">
            <v>0</v>
          </cell>
          <cell r="G10">
            <v>7130044457</v>
          </cell>
          <cell r="H10" t="str">
            <v>04/18/19</v>
          </cell>
          <cell r="I10" t="str">
            <v>IDS 041719 00</v>
          </cell>
          <cell r="J10">
            <v>76329336901</v>
          </cell>
          <cell r="K10">
            <v>2</v>
          </cell>
          <cell r="L10">
            <v>2</v>
          </cell>
          <cell r="M10">
            <v>0</v>
          </cell>
          <cell r="N10">
            <v>2</v>
          </cell>
          <cell r="O10" t="str">
            <v>CT</v>
          </cell>
          <cell r="P10">
            <v>277.58</v>
          </cell>
          <cell r="Q10">
            <v>555.16</v>
          </cell>
          <cell r="R10"/>
          <cell r="S10"/>
          <cell r="T10" t="str">
            <v>N</v>
          </cell>
          <cell r="U10" t="str">
            <v>4/18/2019</v>
          </cell>
          <cell r="V10"/>
          <cell r="W10"/>
          <cell r="X10"/>
          <cell r="Y10"/>
          <cell r="Z10"/>
          <cell r="AA10"/>
          <cell r="AB10"/>
          <cell r="AC10"/>
          <cell r="AD10" t="str">
            <v>IN3369-10</v>
          </cell>
        </row>
        <row r="11">
          <cell r="A11">
            <v>60808</v>
          </cell>
          <cell r="B11" t="str">
            <v>VUMC NA IP VUH GPO</v>
          </cell>
          <cell r="C11">
            <v>1245745</v>
          </cell>
          <cell r="D11" t="str">
            <v>SOD CHL SD 0.9% 10ML PF FRE 25</v>
          </cell>
          <cell r="E11" t="str">
            <v>0.9 % SODIUM CHLORIDE</v>
          </cell>
          <cell r="F11">
            <v>0</v>
          </cell>
          <cell r="G11">
            <v>7130044459</v>
          </cell>
          <cell r="H11" t="str">
            <v>04/18/19</v>
          </cell>
          <cell r="I11" t="str">
            <v>IDS 041719B 00</v>
          </cell>
          <cell r="J11">
            <v>63323018610</v>
          </cell>
          <cell r="K11">
            <v>1</v>
          </cell>
          <cell r="L11">
            <v>1</v>
          </cell>
          <cell r="M11">
            <v>0</v>
          </cell>
          <cell r="N11">
            <v>1</v>
          </cell>
          <cell r="O11" t="str">
            <v>CT</v>
          </cell>
          <cell r="P11">
            <v>9.35</v>
          </cell>
          <cell r="Q11">
            <v>9.35</v>
          </cell>
          <cell r="R11"/>
          <cell r="S11"/>
          <cell r="T11" t="str">
            <v>N</v>
          </cell>
          <cell r="U11" t="str">
            <v>4/18/2019</v>
          </cell>
          <cell r="V11"/>
          <cell r="W11"/>
          <cell r="X11"/>
          <cell r="Y11"/>
          <cell r="Z11"/>
          <cell r="AA11"/>
          <cell r="AB11"/>
          <cell r="AC11"/>
          <cell r="AD11" t="str">
            <v>FR0557-05</v>
          </cell>
        </row>
        <row r="12">
          <cell r="A12">
            <v>60808</v>
          </cell>
          <cell r="B12" t="str">
            <v>VUMC NA IP VUH GPO</v>
          </cell>
          <cell r="C12">
            <v>1759414</v>
          </cell>
          <cell r="D12" t="str">
            <v>DEXTR SOL 20% 500ML/1MML HW 12</v>
          </cell>
          <cell r="E12" t="str">
            <v>DEXTROSE 20 % IN WATER</v>
          </cell>
          <cell r="F12">
            <v>0</v>
          </cell>
          <cell r="G12">
            <v>7130044459</v>
          </cell>
          <cell r="H12" t="str">
            <v>04/18/19</v>
          </cell>
          <cell r="I12" t="str">
            <v>IDS 041719B 00</v>
          </cell>
          <cell r="J12">
            <v>409793519</v>
          </cell>
          <cell r="K12">
            <v>2</v>
          </cell>
          <cell r="L12">
            <v>2</v>
          </cell>
          <cell r="M12">
            <v>0</v>
          </cell>
          <cell r="N12">
            <v>2</v>
          </cell>
          <cell r="O12" t="str">
            <v>CS</v>
          </cell>
          <cell r="P12">
            <v>61.91</v>
          </cell>
          <cell r="Q12">
            <v>123.82</v>
          </cell>
          <cell r="R12"/>
          <cell r="S12"/>
          <cell r="T12" t="str">
            <v>N</v>
          </cell>
          <cell r="U12" t="str">
            <v>4/18/2019</v>
          </cell>
          <cell r="V12"/>
          <cell r="W12"/>
          <cell r="X12"/>
          <cell r="Y12"/>
          <cell r="Z12"/>
          <cell r="AA12"/>
          <cell r="AB12"/>
          <cell r="AC12"/>
          <cell r="AD12" t="str">
            <v>HO793519</v>
          </cell>
        </row>
        <row r="13">
          <cell r="A13">
            <v>60808</v>
          </cell>
          <cell r="B13" t="str">
            <v>VUMC NA IP VUH GPO</v>
          </cell>
          <cell r="C13">
            <v>2718179</v>
          </cell>
          <cell r="D13" t="str">
            <v>WATER INJ FTV 50ML HW 25</v>
          </cell>
          <cell r="E13" t="str">
            <v>WATER FOR INJECTION,STERILE</v>
          </cell>
          <cell r="F13">
            <v>0</v>
          </cell>
          <cell r="G13">
            <v>7130044459</v>
          </cell>
          <cell r="H13" t="str">
            <v>04/18/19</v>
          </cell>
          <cell r="I13" t="str">
            <v>IDS 041719B 00</v>
          </cell>
          <cell r="J13">
            <v>409488750</v>
          </cell>
          <cell r="K13">
            <v>1</v>
          </cell>
          <cell r="L13">
            <v>1</v>
          </cell>
          <cell r="M13">
            <v>0</v>
          </cell>
          <cell r="N13">
            <v>1</v>
          </cell>
          <cell r="O13" t="str">
            <v>CT</v>
          </cell>
          <cell r="P13">
            <v>49.07</v>
          </cell>
          <cell r="Q13">
            <v>49.07</v>
          </cell>
          <cell r="R13"/>
          <cell r="S13"/>
          <cell r="T13" t="str">
            <v>N</v>
          </cell>
          <cell r="U13" t="str">
            <v>4/18/2019</v>
          </cell>
          <cell r="V13"/>
          <cell r="W13"/>
          <cell r="X13"/>
          <cell r="Y13"/>
          <cell r="Z13"/>
          <cell r="AA13"/>
          <cell r="AB13"/>
          <cell r="AC13"/>
          <cell r="AD13" t="str">
            <v>PF488750</v>
          </cell>
        </row>
        <row r="14">
          <cell r="A14">
            <v>60808</v>
          </cell>
          <cell r="B14" t="str">
            <v>VUMC NA IP VUH GPO</v>
          </cell>
          <cell r="C14">
            <v>1766971</v>
          </cell>
          <cell r="D14" t="str">
            <v>SOD CHL SOL0.9% 250ML ICU CS24</v>
          </cell>
          <cell r="E14" t="str">
            <v>0.9 % SODIUM CHLORIDE</v>
          </cell>
          <cell r="F14">
            <v>0</v>
          </cell>
          <cell r="G14">
            <v>7131471711</v>
          </cell>
          <cell r="H14" t="str">
            <v>04/26/19</v>
          </cell>
          <cell r="I14" t="str">
            <v>IDS 042519 00</v>
          </cell>
          <cell r="J14">
            <v>409798302</v>
          </cell>
          <cell r="K14">
            <v>1</v>
          </cell>
          <cell r="L14">
            <v>1</v>
          </cell>
          <cell r="M14">
            <v>0</v>
          </cell>
          <cell r="N14">
            <v>1</v>
          </cell>
          <cell r="O14" t="str">
            <v>CS</v>
          </cell>
          <cell r="P14">
            <v>70.66</v>
          </cell>
          <cell r="Q14">
            <v>70.66</v>
          </cell>
          <cell r="R14"/>
          <cell r="S14"/>
          <cell r="T14" t="str">
            <v>N</v>
          </cell>
          <cell r="U14" t="str">
            <v>4/26/2019</v>
          </cell>
          <cell r="V14" t="str">
            <v>ADMCLTUN</v>
          </cell>
          <cell r="W14" t="str">
            <v>4/25/2019 9:44:01 AM</v>
          </cell>
          <cell r="X14" t="str">
            <v>ADMCLTUN</v>
          </cell>
          <cell r="Y14" t="str">
            <v>4/25/2019 9:45:28 AM</v>
          </cell>
          <cell r="Z14" t="str">
            <v>ADMCLTUN</v>
          </cell>
          <cell r="AA14" t="str">
            <v>4/25/2019 9:44:22 AM</v>
          </cell>
          <cell r="AB14" t="str">
            <v>External</v>
          </cell>
          <cell r="AC14" t="str">
            <v>4/26/2019 12:21:54 PM</v>
          </cell>
          <cell r="AD14" t="str">
            <v>HO798302</v>
          </cell>
        </row>
        <row r="15">
          <cell r="A15">
            <v>61130</v>
          </cell>
          <cell r="B15" t="str">
            <v>VUMC NA CL TVC ONC GPO</v>
          </cell>
          <cell r="C15">
            <v>3413648</v>
          </cell>
          <cell r="D15" t="str">
            <v>MPB OPDIVO VIAL 100MG</v>
          </cell>
          <cell r="E15" t="str">
            <v>NIVOLUMAB</v>
          </cell>
          <cell r="F15">
            <v>0</v>
          </cell>
          <cell r="G15">
            <v>7128362627</v>
          </cell>
          <cell r="H15" t="str">
            <v>04/08/19</v>
          </cell>
          <cell r="I15" t="str">
            <v>ONC IDS_04.08.19 01</v>
          </cell>
          <cell r="J15">
            <v>3377412</v>
          </cell>
          <cell r="K15">
            <v>20</v>
          </cell>
          <cell r="L15">
            <v>20</v>
          </cell>
          <cell r="M15">
            <v>0</v>
          </cell>
          <cell r="N15">
            <v>20</v>
          </cell>
          <cell r="O15" t="str">
            <v>EA</v>
          </cell>
          <cell r="P15">
            <v>2661.41</v>
          </cell>
          <cell r="Q15">
            <v>53228.2</v>
          </cell>
          <cell r="R15"/>
          <cell r="S15"/>
          <cell r="T15" t="str">
            <v>Y</v>
          </cell>
          <cell r="U15" t="str">
            <v>4/8/2019</v>
          </cell>
          <cell r="V15" t="str">
            <v>ACT9GUR</v>
          </cell>
          <cell r="W15" t="str">
            <v>4/8/2019 12:08:24 PM</v>
          </cell>
          <cell r="X15"/>
          <cell r="Y15" t="str">
            <v>4/8/2019 12:10:11 PM</v>
          </cell>
          <cell r="Z15" t="str">
            <v>ACT9GUR</v>
          </cell>
          <cell r="AA15" t="str">
            <v>4/8/2019 12:10:05 PM</v>
          </cell>
          <cell r="AB15"/>
          <cell r="AC15"/>
          <cell r="AD15" t="str">
            <v>MP377412</v>
          </cell>
        </row>
        <row r="16">
          <cell r="A16">
            <v>61130</v>
          </cell>
          <cell r="B16" t="str">
            <v>VUMC NA CL TVC ONC GPO</v>
          </cell>
          <cell r="C16">
            <v>1348564</v>
          </cell>
          <cell r="D16" t="str">
            <v>CIALIS TAB 5MG 30</v>
          </cell>
          <cell r="E16" t="str">
            <v>TADALAFIL</v>
          </cell>
          <cell r="F16">
            <v>0</v>
          </cell>
          <cell r="G16">
            <v>7128347101</v>
          </cell>
          <cell r="H16" t="str">
            <v>04/09/19</v>
          </cell>
          <cell r="I16" t="str">
            <v>ONC IDS_04.08.1900</v>
          </cell>
          <cell r="J16">
            <v>2446230</v>
          </cell>
          <cell r="K16">
            <v>3</v>
          </cell>
          <cell r="L16">
            <v>3</v>
          </cell>
          <cell r="M16">
            <v>0</v>
          </cell>
          <cell r="N16">
            <v>3</v>
          </cell>
          <cell r="O16" t="str">
            <v>EA</v>
          </cell>
          <cell r="P16">
            <v>332.53</v>
          </cell>
          <cell r="Q16">
            <v>997.59</v>
          </cell>
          <cell r="R16"/>
          <cell r="S16"/>
          <cell r="T16" t="str">
            <v>N</v>
          </cell>
          <cell r="U16" t="str">
            <v>4/9/2019</v>
          </cell>
          <cell r="V16" t="str">
            <v>ACT9GUR</v>
          </cell>
          <cell r="W16" t="str">
            <v>4/8/2019 10:59:42 AM</v>
          </cell>
          <cell r="X16" t="str">
            <v>ACT9GUR</v>
          </cell>
          <cell r="Y16" t="str">
            <v>4/8/2019 11:09:47 AM</v>
          </cell>
          <cell r="Z16" t="str">
            <v>ACT9GUR</v>
          </cell>
          <cell r="AA16" t="str">
            <v>4/8/2019 11:09:05 AM</v>
          </cell>
          <cell r="AB16" t="str">
            <v>External</v>
          </cell>
          <cell r="AC16" t="str">
            <v>4/9/2019 6:05:59 AM</v>
          </cell>
          <cell r="AD16" t="str">
            <v>LI4462-30</v>
          </cell>
        </row>
        <row r="17">
          <cell r="A17">
            <v>61130</v>
          </cell>
          <cell r="B17" t="str">
            <v>VUMC NA CL TVC ONC GPO</v>
          </cell>
          <cell r="C17">
            <v>2720571</v>
          </cell>
          <cell r="D17" t="str">
            <v>BION TEARS LUB EYE DROP 28</v>
          </cell>
          <cell r="E17" t="str">
            <v>DEXTRAN 70/HYPROMELLOSE/PF</v>
          </cell>
          <cell r="F17">
            <v>0</v>
          </cell>
          <cell r="G17">
            <v>7128347102</v>
          </cell>
          <cell r="H17" t="str">
            <v>04/09/19</v>
          </cell>
          <cell r="I17" t="str">
            <v>ONC IDS_04.08.1900</v>
          </cell>
          <cell r="J17">
            <v>65041918</v>
          </cell>
          <cell r="K17">
            <v>10</v>
          </cell>
          <cell r="L17">
            <v>10</v>
          </cell>
          <cell r="M17">
            <v>0</v>
          </cell>
          <cell r="N17">
            <v>10</v>
          </cell>
          <cell r="O17" t="str">
            <v>EA</v>
          </cell>
          <cell r="P17">
            <v>10.93</v>
          </cell>
          <cell r="Q17">
            <v>109.3</v>
          </cell>
          <cell r="R17"/>
          <cell r="S17"/>
          <cell r="T17" t="str">
            <v>N</v>
          </cell>
          <cell r="U17" t="str">
            <v>4/9/2019</v>
          </cell>
          <cell r="V17" t="str">
            <v>ACT9GUR</v>
          </cell>
          <cell r="W17" t="str">
            <v>4/8/2019 10:59:42 AM</v>
          </cell>
          <cell r="X17" t="str">
            <v>ACT9GUR</v>
          </cell>
          <cell r="Y17" t="str">
            <v>4/8/2019 11:09:47 AM</v>
          </cell>
          <cell r="Z17" t="str">
            <v>ACT9GUR</v>
          </cell>
          <cell r="AA17" t="str">
            <v>4/8/2019 11:09:05 AM</v>
          </cell>
          <cell r="AB17" t="str">
            <v>External</v>
          </cell>
          <cell r="AC17" t="str">
            <v>4/9/2019 6:05:59 AM</v>
          </cell>
          <cell r="AD17" t="str">
            <v>AL419-18</v>
          </cell>
        </row>
        <row r="18">
          <cell r="A18">
            <v>61130</v>
          </cell>
          <cell r="B18" t="str">
            <v>VUMC NA CL TVC ONC GPO</v>
          </cell>
          <cell r="C18">
            <v>3463239</v>
          </cell>
          <cell r="D18" t="str">
            <v>OXALIPLAT SDV 5MG/ML SAN 10ML@</v>
          </cell>
          <cell r="E18" t="str">
            <v>OXALIPLATIN</v>
          </cell>
          <cell r="F18">
            <v>0</v>
          </cell>
          <cell r="G18">
            <v>7128347101</v>
          </cell>
          <cell r="H18" t="str">
            <v>04/09/19</v>
          </cell>
          <cell r="I18" t="str">
            <v>ONC IDS_04.08.1900</v>
          </cell>
          <cell r="J18">
            <v>781331570</v>
          </cell>
          <cell r="K18">
            <v>8</v>
          </cell>
          <cell r="L18">
            <v>8</v>
          </cell>
          <cell r="M18">
            <v>0</v>
          </cell>
          <cell r="N18">
            <v>8</v>
          </cell>
          <cell r="O18" t="str">
            <v>EA</v>
          </cell>
          <cell r="P18">
            <v>9.35</v>
          </cell>
          <cell r="Q18">
            <v>74.8</v>
          </cell>
          <cell r="R18"/>
          <cell r="S18"/>
          <cell r="T18" t="str">
            <v>N</v>
          </cell>
          <cell r="U18" t="str">
            <v>4/9/2019</v>
          </cell>
          <cell r="V18" t="str">
            <v>ACT9GUR</v>
          </cell>
          <cell r="W18" t="str">
            <v>4/8/2019 10:59:42 AM</v>
          </cell>
          <cell r="X18" t="str">
            <v>ACT9GUR</v>
          </cell>
          <cell r="Y18" t="str">
            <v>4/8/2019 11:09:47 AM</v>
          </cell>
          <cell r="Z18" t="str">
            <v>ACT9GUR</v>
          </cell>
          <cell r="AA18" t="str">
            <v>4/8/2019 11:09:05 AM</v>
          </cell>
          <cell r="AB18" t="str">
            <v>External</v>
          </cell>
          <cell r="AC18" t="str">
            <v>4/9/2019 6:05:59 AM</v>
          </cell>
          <cell r="AD18" t="str">
            <v>SA3315-70</v>
          </cell>
        </row>
        <row r="19">
          <cell r="A19">
            <v>61130</v>
          </cell>
          <cell r="B19" t="str">
            <v>VUMC NA CL TVC ONC GPO</v>
          </cell>
          <cell r="C19">
            <v>3413648</v>
          </cell>
          <cell r="D19" t="str">
            <v>MPB OPDIVO VIAL 100MG</v>
          </cell>
          <cell r="E19" t="str">
            <v>NIVOLUMAB</v>
          </cell>
          <cell r="F19">
            <v>0</v>
          </cell>
          <cell r="G19">
            <v>7128819060</v>
          </cell>
          <cell r="H19" t="str">
            <v>04/10/19</v>
          </cell>
          <cell r="I19" t="str">
            <v>ONC IDS_04.10.19 00</v>
          </cell>
          <cell r="J19">
            <v>3377412</v>
          </cell>
          <cell r="K19">
            <v>13</v>
          </cell>
          <cell r="L19">
            <v>13</v>
          </cell>
          <cell r="M19">
            <v>0</v>
          </cell>
          <cell r="N19">
            <v>13</v>
          </cell>
          <cell r="O19" t="str">
            <v>EA</v>
          </cell>
          <cell r="P19">
            <v>2661.41</v>
          </cell>
          <cell r="Q19">
            <v>34598.33</v>
          </cell>
          <cell r="R19"/>
          <cell r="S19"/>
          <cell r="T19" t="str">
            <v>Y</v>
          </cell>
          <cell r="U19" t="str">
            <v>4/10/2019</v>
          </cell>
          <cell r="V19" t="str">
            <v>ACT9GUR</v>
          </cell>
          <cell r="W19" t="str">
            <v>4/10/2019 8:18:21 AM</v>
          </cell>
          <cell r="X19"/>
          <cell r="Y19" t="str">
            <v>4/10/2019 8:19:16 AM</v>
          </cell>
          <cell r="Z19" t="str">
            <v>ACT9GUR</v>
          </cell>
          <cell r="AA19" t="str">
            <v>4/10/2019 8:19:09 AM</v>
          </cell>
          <cell r="AB19"/>
          <cell r="AC19"/>
          <cell r="AD19" t="str">
            <v>MP377412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flow"/>
      <sheetName val="Glossary"/>
      <sheetName val="ESA SCHEDULE"/>
      <sheetName val="DataRaw"/>
    </sheetNames>
    <sheetDataSet>
      <sheetData sheetId="0"/>
      <sheetData sheetId="1"/>
      <sheetData sheetId="2"/>
      <sheetData sheetId="3"/>
      <sheetData sheetId="4">
        <row r="2">
          <cell r="H2">
            <v>15</v>
          </cell>
          <cell r="L2" t="str">
            <v>Jordan Akins</v>
          </cell>
        </row>
        <row r="3">
          <cell r="H3">
            <v>35</v>
          </cell>
          <cell r="L3" t="str">
            <v>Jordan Akins</v>
          </cell>
        </row>
        <row r="4">
          <cell r="H4">
            <v>27.5</v>
          </cell>
          <cell r="L4" t="str">
            <v>Jordan Akins</v>
          </cell>
        </row>
        <row r="5">
          <cell r="H5">
            <v>186.7</v>
          </cell>
          <cell r="L5" t="str">
            <v>Jordan Akins</v>
          </cell>
        </row>
        <row r="6">
          <cell r="H6">
            <v>60</v>
          </cell>
          <cell r="L6" t="str">
            <v>Jordan Akins</v>
          </cell>
        </row>
        <row r="8">
          <cell r="H8">
            <v>515.70000000000005</v>
          </cell>
          <cell r="L8" t="str">
            <v>Kemberlee Bonnet</v>
          </cell>
        </row>
        <row r="9">
          <cell r="H9">
            <v>515.70000000000005</v>
          </cell>
          <cell r="L9" t="str">
            <v>Kemberlee Bonnet</v>
          </cell>
        </row>
        <row r="10">
          <cell r="H10">
            <v>515.70000000000005</v>
          </cell>
          <cell r="L10" t="str">
            <v>Kemberlee Bonnet</v>
          </cell>
        </row>
        <row r="11">
          <cell r="H11">
            <v>515.70000000000005</v>
          </cell>
          <cell r="L11" t="str">
            <v>Kemberlee Bonnet</v>
          </cell>
        </row>
        <row r="12">
          <cell r="H12">
            <v>515.70000000000005</v>
          </cell>
          <cell r="L12" t="str">
            <v>Kemberlee Bonnet</v>
          </cell>
        </row>
        <row r="13">
          <cell r="H13">
            <v>515.70000000000005</v>
          </cell>
          <cell r="L13" t="str">
            <v>Kemberlee Bonnet</v>
          </cell>
        </row>
        <row r="14">
          <cell r="H14">
            <v>515.70000000000005</v>
          </cell>
          <cell r="L14" t="str">
            <v>Kemberlee Bonnet</v>
          </cell>
        </row>
        <row r="15">
          <cell r="H15">
            <v>515.70000000000005</v>
          </cell>
          <cell r="L15" t="str">
            <v>Kemberlee Bonnet</v>
          </cell>
        </row>
        <row r="16">
          <cell r="H16">
            <v>515.70000000000005</v>
          </cell>
          <cell r="L16" t="str">
            <v>Kemberlee Bonnet</v>
          </cell>
        </row>
        <row r="17">
          <cell r="H17">
            <v>515.70000000000005</v>
          </cell>
          <cell r="L17" t="str">
            <v>Kemberlee Bonnet</v>
          </cell>
        </row>
        <row r="18">
          <cell r="H18">
            <v>515.70000000000005</v>
          </cell>
          <cell r="L18" t="str">
            <v>Kemberlee Bonnet</v>
          </cell>
        </row>
        <row r="19">
          <cell r="H19">
            <v>515.70000000000005</v>
          </cell>
          <cell r="L19" t="str">
            <v>Kemberlee Bonnet</v>
          </cell>
        </row>
        <row r="20">
          <cell r="H20">
            <v>132.02000000000001</v>
          </cell>
          <cell r="L20" t="str">
            <v>Kemberlee Bonnet</v>
          </cell>
        </row>
        <row r="21">
          <cell r="H21">
            <v>132.02000000000001</v>
          </cell>
          <cell r="L21" t="str">
            <v>Kemberlee Bonnet</v>
          </cell>
        </row>
        <row r="22">
          <cell r="H22">
            <v>132.02000000000001</v>
          </cell>
          <cell r="L22" t="str">
            <v>Kemberlee Bonnet</v>
          </cell>
        </row>
        <row r="23">
          <cell r="H23">
            <v>132.02000000000001</v>
          </cell>
          <cell r="L23" t="str">
            <v>Kemberlee Bonnet</v>
          </cell>
        </row>
        <row r="24">
          <cell r="H24">
            <v>132.02000000000001</v>
          </cell>
          <cell r="L24" t="str">
            <v>Kemberlee Bonnet</v>
          </cell>
        </row>
        <row r="25">
          <cell r="H25">
            <v>132.02000000000001</v>
          </cell>
          <cell r="L25" t="str">
            <v>Kemberlee Bonnet</v>
          </cell>
        </row>
        <row r="26">
          <cell r="H26">
            <v>132.02000000000001</v>
          </cell>
          <cell r="L26" t="str">
            <v>Kemberlee Bonnet</v>
          </cell>
        </row>
        <row r="27">
          <cell r="H27">
            <v>132.02000000000001</v>
          </cell>
          <cell r="L27" t="str">
            <v>Kemberlee Bonnet</v>
          </cell>
        </row>
        <row r="28">
          <cell r="H28">
            <v>132.02000000000001</v>
          </cell>
          <cell r="L28" t="str">
            <v>Kemberlee Bonnet</v>
          </cell>
        </row>
        <row r="29">
          <cell r="H29">
            <v>132.02000000000001</v>
          </cell>
          <cell r="L29" t="str">
            <v>Kemberlee Bonnet</v>
          </cell>
        </row>
        <row r="30">
          <cell r="H30">
            <v>132.02000000000001</v>
          </cell>
          <cell r="L30" t="str">
            <v>Kemberlee Bonnet</v>
          </cell>
        </row>
        <row r="31">
          <cell r="H31">
            <v>132.02000000000001</v>
          </cell>
          <cell r="L31" t="str">
            <v>Kemberlee Bonnet</v>
          </cell>
        </row>
        <row r="32">
          <cell r="H32">
            <v>14.96</v>
          </cell>
          <cell r="L32" t="str">
            <v>Kemberlee Bonnet</v>
          </cell>
        </row>
        <row r="33">
          <cell r="H33">
            <v>14.96</v>
          </cell>
          <cell r="L33" t="str">
            <v>Kemberlee Bonnet</v>
          </cell>
        </row>
        <row r="34">
          <cell r="H34">
            <v>14.96</v>
          </cell>
          <cell r="L34" t="str">
            <v>Kemberlee Bonnet</v>
          </cell>
        </row>
        <row r="35">
          <cell r="H35">
            <v>14.96</v>
          </cell>
          <cell r="L35" t="str">
            <v>Kemberlee Bonnet</v>
          </cell>
        </row>
        <row r="36">
          <cell r="H36">
            <v>14.96</v>
          </cell>
          <cell r="L36" t="str">
            <v>Kemberlee Bonnet</v>
          </cell>
        </row>
        <row r="37">
          <cell r="H37">
            <v>14.96</v>
          </cell>
          <cell r="L37" t="str">
            <v>Kemberlee Bonnet</v>
          </cell>
        </row>
        <row r="38">
          <cell r="H38">
            <v>14.96</v>
          </cell>
          <cell r="L38" t="str">
            <v>Kemberlee Bonnet</v>
          </cell>
        </row>
        <row r="39">
          <cell r="H39">
            <v>14.96</v>
          </cell>
          <cell r="L39" t="str">
            <v>Kemberlee Bonnet</v>
          </cell>
        </row>
        <row r="40">
          <cell r="H40">
            <v>14.96</v>
          </cell>
          <cell r="L40" t="str">
            <v>Kemberlee Bonnet</v>
          </cell>
        </row>
        <row r="41">
          <cell r="H41">
            <v>14.96</v>
          </cell>
          <cell r="L41" t="str">
            <v>Kemberlee Bonnet</v>
          </cell>
        </row>
        <row r="42">
          <cell r="H42">
            <v>14.96</v>
          </cell>
          <cell r="L42" t="str">
            <v>Kemberlee Bonnet</v>
          </cell>
        </row>
        <row r="43">
          <cell r="H43">
            <v>14.96</v>
          </cell>
          <cell r="L43" t="str">
            <v>Kemberlee Bonnet</v>
          </cell>
        </row>
        <row r="45">
          <cell r="H45">
            <v>280</v>
          </cell>
          <cell r="L45" t="str">
            <v>Anne Bradford</v>
          </cell>
        </row>
        <row r="46">
          <cell r="H46">
            <v>357.5</v>
          </cell>
          <cell r="L46" t="str">
            <v>Anne Bradford</v>
          </cell>
        </row>
        <row r="47">
          <cell r="H47">
            <v>245</v>
          </cell>
          <cell r="L47" t="str">
            <v>Anne Bradford</v>
          </cell>
        </row>
        <row r="48">
          <cell r="H48">
            <v>235</v>
          </cell>
          <cell r="L48" t="str">
            <v>Anne Bradford</v>
          </cell>
        </row>
        <row r="49">
          <cell r="H49">
            <v>317.5</v>
          </cell>
          <cell r="L49" t="str">
            <v>Anne Bradford</v>
          </cell>
        </row>
        <row r="50">
          <cell r="H50">
            <v>27.97</v>
          </cell>
          <cell r="L50" t="str">
            <v>Anne Bradford</v>
          </cell>
        </row>
        <row r="51">
          <cell r="H51">
            <v>37.78</v>
          </cell>
          <cell r="L51" t="str">
            <v>Anne Bradford</v>
          </cell>
        </row>
        <row r="53">
          <cell r="H53">
            <v>25</v>
          </cell>
          <cell r="L53" t="str">
            <v>Diana Kazemi</v>
          </cell>
        </row>
        <row r="54">
          <cell r="H54">
            <v>200</v>
          </cell>
          <cell r="L54" t="str">
            <v>Diana Kazemi</v>
          </cell>
        </row>
        <row r="55">
          <cell r="H55">
            <v>180</v>
          </cell>
          <cell r="L55" t="str">
            <v>Diana Kazemi</v>
          </cell>
        </row>
        <row r="56">
          <cell r="H56">
            <v>201.7</v>
          </cell>
          <cell r="L56" t="str">
            <v>Diana Kazemi</v>
          </cell>
        </row>
        <row r="57">
          <cell r="H57">
            <v>235.8</v>
          </cell>
          <cell r="L57" t="str">
            <v>Diana Kazemi</v>
          </cell>
        </row>
        <row r="59">
          <cell r="H59">
            <v>130</v>
          </cell>
          <cell r="L59" t="str">
            <v>Chidinma Ogojiaku</v>
          </cell>
        </row>
        <row r="60">
          <cell r="H60">
            <v>135</v>
          </cell>
          <cell r="L60" t="str">
            <v>Chidinma Ogojiaku</v>
          </cell>
        </row>
        <row r="61">
          <cell r="H61">
            <v>152.5</v>
          </cell>
          <cell r="L61" t="str">
            <v>Chidinma Ogojiaku</v>
          </cell>
        </row>
        <row r="62">
          <cell r="H62">
            <v>152.5</v>
          </cell>
          <cell r="L62" t="str">
            <v>Chidinma Ogojiaku</v>
          </cell>
        </row>
        <row r="63">
          <cell r="H63">
            <v>190</v>
          </cell>
          <cell r="L63" t="str">
            <v>Chidinma Ogojiaku</v>
          </cell>
        </row>
        <row r="64">
          <cell r="H64">
            <v>185</v>
          </cell>
          <cell r="L64" t="str">
            <v>Chidinma Ogojiaku</v>
          </cell>
        </row>
        <row r="66">
          <cell r="H66">
            <v>940.66</v>
          </cell>
          <cell r="L66" t="str">
            <v>David Schlundt</v>
          </cell>
        </row>
        <row r="67">
          <cell r="H67">
            <v>940.66</v>
          </cell>
          <cell r="L67" t="str">
            <v>David Schlundt</v>
          </cell>
        </row>
        <row r="68">
          <cell r="H68">
            <v>1881.32</v>
          </cell>
          <cell r="L68" t="str">
            <v>David Schlundt</v>
          </cell>
        </row>
        <row r="69">
          <cell r="H69">
            <v>190.01</v>
          </cell>
          <cell r="L69" t="str">
            <v>David Schlundt</v>
          </cell>
        </row>
        <row r="70">
          <cell r="H70">
            <v>190.01</v>
          </cell>
          <cell r="L70" t="str">
            <v>David Schlundt</v>
          </cell>
        </row>
        <row r="71">
          <cell r="H71">
            <v>380.03</v>
          </cell>
          <cell r="L71" t="str">
            <v>David Schlundt</v>
          </cell>
        </row>
        <row r="72">
          <cell r="H72">
            <v>12.23</v>
          </cell>
          <cell r="L72" t="str">
            <v>David Schlundt</v>
          </cell>
        </row>
        <row r="73">
          <cell r="H73">
            <v>12.23</v>
          </cell>
          <cell r="L73" t="str">
            <v>David Schlundt</v>
          </cell>
        </row>
        <row r="74">
          <cell r="H74">
            <v>24.46</v>
          </cell>
          <cell r="L74" t="str">
            <v>David Schlundt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53"/>
  <sheetViews>
    <sheetView showGridLines="0" tabSelected="1" zoomScaleNormal="100" workbookViewId="0">
      <selection activeCell="B1" sqref="B1"/>
    </sheetView>
  </sheetViews>
  <sheetFormatPr defaultColWidth="5.44140625" defaultRowHeight="13.2"/>
  <cols>
    <col min="1" max="1" width="1.109375" customWidth="1"/>
    <col min="2" max="2" width="39.109375" bestFit="1" customWidth="1"/>
    <col min="3" max="3" width="20.21875" customWidth="1"/>
    <col min="4" max="4" width="7.77734375" customWidth="1"/>
    <col min="5" max="5" width="31.33203125" customWidth="1"/>
    <col min="6" max="6" width="32.44140625" customWidth="1"/>
    <col min="7" max="7" width="37.5546875" customWidth="1"/>
  </cols>
  <sheetData>
    <row r="1" spans="1:7" ht="4.2" customHeight="1"/>
    <row r="2" spans="1:7">
      <c r="A2" s="11"/>
      <c r="B2" s="621" t="s">
        <v>197</v>
      </c>
      <c r="C2" s="621"/>
      <c r="D2" s="621"/>
      <c r="E2" s="621"/>
      <c r="F2" s="621"/>
      <c r="G2" s="621"/>
    </row>
    <row r="3" spans="1:7">
      <c r="A3" s="329"/>
      <c r="B3" s="611" t="s">
        <v>213</v>
      </c>
      <c r="C3" s="611"/>
      <c r="D3" s="611"/>
      <c r="E3" s="611"/>
      <c r="F3" s="611"/>
      <c r="G3" s="611"/>
    </row>
    <row r="4" spans="1:7" ht="6.6" customHeight="1">
      <c r="A4" s="11"/>
      <c r="B4" s="622"/>
      <c r="C4" s="622"/>
      <c r="D4" s="622"/>
      <c r="E4" s="622"/>
      <c r="F4" s="622"/>
      <c r="G4" s="622"/>
    </row>
    <row r="5" spans="1:7">
      <c r="A5" s="11"/>
      <c r="B5" s="623" t="s">
        <v>198</v>
      </c>
      <c r="C5" s="623"/>
      <c r="D5" s="623"/>
      <c r="E5" s="623"/>
      <c r="F5" s="623"/>
      <c r="G5" s="623"/>
    </row>
    <row r="6" spans="1:7" ht="16.2" customHeight="1">
      <c r="A6" s="11"/>
      <c r="B6" s="330" t="s">
        <v>199</v>
      </c>
      <c r="C6" s="624"/>
      <c r="D6" s="625"/>
      <c r="E6" s="625"/>
      <c r="F6" s="625"/>
      <c r="G6" s="626"/>
    </row>
    <row r="7" spans="1:7" ht="16.2" customHeight="1">
      <c r="A7" s="11"/>
      <c r="B7" s="330" t="s">
        <v>200</v>
      </c>
      <c r="C7" s="624"/>
      <c r="D7" s="625"/>
      <c r="E7" s="625"/>
      <c r="F7" s="625"/>
      <c r="G7" s="626"/>
    </row>
    <row r="8" spans="1:7" ht="16.2" customHeight="1">
      <c r="A8" s="11"/>
      <c r="B8" s="330" t="s">
        <v>211</v>
      </c>
      <c r="C8" s="624"/>
      <c r="D8" s="625"/>
      <c r="E8" s="625"/>
      <c r="F8" s="625"/>
      <c r="G8" s="626"/>
    </row>
    <row r="9" spans="1:7" ht="16.2" customHeight="1">
      <c r="A9" s="11"/>
      <c r="B9" s="330" t="s">
        <v>212</v>
      </c>
      <c r="C9" s="624"/>
      <c r="D9" s="625"/>
      <c r="E9" s="625"/>
      <c r="F9" s="625"/>
      <c r="G9" s="626"/>
    </row>
    <row r="10" spans="1:7" ht="11.4" customHeight="1">
      <c r="A10" s="275"/>
      <c r="B10" s="310"/>
      <c r="C10" s="310"/>
      <c r="D10" s="310"/>
      <c r="E10" s="310"/>
      <c r="F10" s="310"/>
      <c r="G10" s="310"/>
    </row>
    <row r="11" spans="1:7" ht="13.8" thickBot="1">
      <c r="A11" s="11"/>
      <c r="B11" s="910" t="s">
        <v>108</v>
      </c>
      <c r="C11" s="910"/>
      <c r="D11" s="910"/>
      <c r="E11" s="910"/>
      <c r="F11" s="910"/>
      <c r="G11" s="910"/>
    </row>
    <row r="12" spans="1:7">
      <c r="A12" s="11"/>
      <c r="B12" s="900" t="s">
        <v>378</v>
      </c>
      <c r="C12" s="901"/>
      <c r="D12" s="901"/>
      <c r="E12" s="901"/>
      <c r="F12" s="901"/>
      <c r="G12" s="902"/>
    </row>
    <row r="13" spans="1:7">
      <c r="A13" s="11"/>
      <c r="B13" s="911"/>
      <c r="C13" s="611"/>
      <c r="D13" s="611"/>
      <c r="E13" s="611"/>
      <c r="F13" s="611"/>
      <c r="G13" s="912"/>
    </row>
    <row r="14" spans="1:7" ht="13.8" thickBot="1">
      <c r="A14" s="275"/>
      <c r="B14" s="903"/>
      <c r="C14" s="612"/>
      <c r="D14" s="612"/>
      <c r="E14" s="612"/>
      <c r="F14" s="612"/>
      <c r="G14" s="904"/>
    </row>
    <row r="15" spans="1:7" ht="20.399999999999999" customHeight="1" thickBot="1">
      <c r="A15" s="11"/>
      <c r="B15" s="602" t="s">
        <v>0</v>
      </c>
      <c r="C15" s="633" t="s">
        <v>206</v>
      </c>
      <c r="D15" s="634"/>
      <c r="E15" s="635" t="s">
        <v>205</v>
      </c>
      <c r="F15" s="636"/>
      <c r="G15" s="637"/>
    </row>
    <row r="16" spans="1:7" ht="15.6" customHeight="1">
      <c r="A16" s="11"/>
      <c r="B16" s="601" t="s">
        <v>207</v>
      </c>
      <c r="C16" s="638"/>
      <c r="D16" s="639"/>
      <c r="E16" s="638"/>
      <c r="F16" s="640"/>
      <c r="G16" s="639"/>
    </row>
    <row r="17" spans="1:7" ht="15.6" customHeight="1">
      <c r="A17" s="11"/>
      <c r="B17" s="333" t="s">
        <v>208</v>
      </c>
      <c r="C17" s="641"/>
      <c r="D17" s="642"/>
      <c r="E17" s="641"/>
      <c r="F17" s="643"/>
      <c r="G17" s="642"/>
    </row>
    <row r="18" spans="1:7" ht="15.6" customHeight="1">
      <c r="A18" s="275"/>
      <c r="B18" s="333" t="s">
        <v>209</v>
      </c>
      <c r="C18" s="641"/>
      <c r="D18" s="642"/>
      <c r="E18" s="641"/>
      <c r="F18" s="643"/>
      <c r="G18" s="642"/>
    </row>
    <row r="19" spans="1:7" ht="13.8" thickBot="1">
      <c r="A19" s="275"/>
      <c r="B19" s="899"/>
      <c r="C19" s="899"/>
      <c r="D19" s="899"/>
      <c r="E19" s="899"/>
      <c r="F19" s="899"/>
      <c r="G19" s="899"/>
    </row>
    <row r="20" spans="1:7" ht="13.8" customHeight="1">
      <c r="A20" s="11"/>
      <c r="B20" s="900" t="s">
        <v>377</v>
      </c>
      <c r="C20" s="901"/>
      <c r="D20" s="901"/>
      <c r="E20" s="901"/>
      <c r="F20" s="901"/>
      <c r="G20" s="902"/>
    </row>
    <row r="21" spans="1:7" ht="13.8" customHeight="1">
      <c r="A21" s="11"/>
      <c r="B21" s="903"/>
      <c r="C21" s="612"/>
      <c r="D21" s="612"/>
      <c r="E21" s="612"/>
      <c r="F21" s="612"/>
      <c r="G21" s="904"/>
    </row>
    <row r="22" spans="1:7" ht="13.8" thickBot="1">
      <c r="A22" s="275"/>
      <c r="B22" s="905"/>
      <c r="C22" s="906"/>
      <c r="D22" s="906"/>
      <c r="E22" s="906"/>
      <c r="F22" s="906"/>
      <c r="G22" s="907"/>
    </row>
    <row r="23" spans="1:7" ht="42.6" customHeight="1" thickBot="1">
      <c r="A23" s="11"/>
      <c r="B23" s="909" t="s">
        <v>210</v>
      </c>
      <c r="C23" s="640"/>
      <c r="D23" s="640"/>
      <c r="E23" s="640"/>
      <c r="F23" s="640"/>
      <c r="G23" s="639"/>
    </row>
    <row r="24" spans="1:7">
      <c r="A24" s="275"/>
      <c r="B24" s="899"/>
      <c r="C24" s="908"/>
      <c r="D24" s="908"/>
      <c r="E24" s="908"/>
      <c r="F24" s="908"/>
      <c r="G24" s="908"/>
    </row>
    <row r="25" spans="1:7">
      <c r="A25" s="275"/>
      <c r="B25" s="310"/>
      <c r="C25" s="310"/>
      <c r="D25" s="310"/>
      <c r="E25" s="310"/>
      <c r="F25" s="310"/>
      <c r="G25" s="310"/>
    </row>
    <row r="26" spans="1:7" ht="13.8" thickBot="1">
      <c r="A26" s="11"/>
      <c r="B26" s="910" t="s">
        <v>201</v>
      </c>
      <c r="C26" s="910"/>
      <c r="D26" s="910"/>
      <c r="E26" s="910"/>
      <c r="F26" s="910"/>
      <c r="G26" s="910"/>
    </row>
    <row r="27" spans="1:7">
      <c r="A27" s="11"/>
      <c r="B27" s="900" t="s">
        <v>202</v>
      </c>
      <c r="C27" s="901"/>
      <c r="D27" s="901"/>
      <c r="E27" s="901"/>
      <c r="F27" s="901"/>
      <c r="G27" s="902"/>
    </row>
    <row r="28" spans="1:7" ht="13.8" thickBot="1">
      <c r="A28" s="275"/>
      <c r="B28" s="903"/>
      <c r="C28" s="612"/>
      <c r="D28" s="612"/>
      <c r="E28" s="612"/>
      <c r="F28" s="612"/>
      <c r="G28" s="904"/>
    </row>
    <row r="29" spans="1:7" ht="83.4" customHeight="1" thickBot="1">
      <c r="A29" s="11"/>
      <c r="B29" s="605" t="s">
        <v>203</v>
      </c>
      <c r="C29" s="606" t="s">
        <v>204</v>
      </c>
      <c r="D29" s="897" t="s">
        <v>332</v>
      </c>
      <c r="E29" s="898"/>
      <c r="F29" s="627" t="s">
        <v>205</v>
      </c>
      <c r="G29" s="628"/>
    </row>
    <row r="30" spans="1:7">
      <c r="A30" s="11"/>
      <c r="B30" s="603"/>
      <c r="C30" s="604"/>
      <c r="D30" s="629"/>
      <c r="E30" s="630"/>
      <c r="F30" s="619"/>
      <c r="G30" s="620"/>
    </row>
    <row r="31" spans="1:7">
      <c r="A31" s="11"/>
      <c r="B31" s="331"/>
      <c r="C31" s="332"/>
      <c r="D31" s="631"/>
      <c r="E31" s="632"/>
      <c r="F31" s="609"/>
      <c r="G31" s="610"/>
    </row>
    <row r="32" spans="1:7">
      <c r="A32" s="275"/>
      <c r="B32" s="331"/>
      <c r="C32" s="332"/>
      <c r="D32" s="631"/>
      <c r="E32" s="632"/>
      <c r="F32" s="609"/>
      <c r="G32" s="610"/>
    </row>
    <row r="33" spans="1:7">
      <c r="A33" s="11"/>
      <c r="B33" s="331"/>
      <c r="C33" s="332"/>
      <c r="D33" s="631"/>
      <c r="E33" s="632"/>
      <c r="F33" s="609"/>
      <c r="G33" s="610"/>
    </row>
    <row r="34" spans="1:7">
      <c r="A34" s="11"/>
      <c r="B34" s="331"/>
      <c r="C34" s="332"/>
      <c r="D34" s="631"/>
      <c r="E34" s="632"/>
      <c r="F34" s="609"/>
      <c r="G34" s="610"/>
    </row>
    <row r="35" spans="1:7">
      <c r="A35" s="11"/>
      <c r="B35" s="332"/>
      <c r="C35" s="332"/>
      <c r="D35" s="631"/>
      <c r="E35" s="632"/>
      <c r="F35" s="609"/>
      <c r="G35" s="610"/>
    </row>
    <row r="36" spans="1:7">
      <c r="A36" s="11"/>
      <c r="B36" s="11"/>
      <c r="C36" s="11"/>
      <c r="D36" s="11"/>
      <c r="E36" s="11"/>
      <c r="F36" s="11"/>
      <c r="G36" s="11"/>
    </row>
    <row r="37" spans="1:7">
      <c r="A37" s="275"/>
      <c r="B37" s="310"/>
      <c r="C37" s="310"/>
      <c r="D37" s="310"/>
      <c r="E37" s="310"/>
      <c r="F37" s="310"/>
      <c r="G37" s="310"/>
    </row>
    <row r="38" spans="1:7" ht="13.8" thickBot="1">
      <c r="A38" s="11"/>
      <c r="B38" s="910" t="s">
        <v>326</v>
      </c>
      <c r="C38" s="910"/>
      <c r="D38" s="910"/>
      <c r="E38" s="910"/>
      <c r="F38" s="910"/>
      <c r="G38" s="910"/>
    </row>
    <row r="39" spans="1:7">
      <c r="A39" s="11"/>
      <c r="B39" s="900" t="s">
        <v>327</v>
      </c>
      <c r="C39" s="901"/>
      <c r="D39" s="901"/>
      <c r="E39" s="901"/>
      <c r="F39" s="901"/>
      <c r="G39" s="902"/>
    </row>
    <row r="40" spans="1:7">
      <c r="A40" s="11"/>
      <c r="B40" s="911"/>
      <c r="C40" s="611"/>
      <c r="D40" s="611"/>
      <c r="E40" s="611"/>
      <c r="F40" s="611"/>
      <c r="G40" s="912"/>
    </row>
    <row r="41" spans="1:7" ht="13.8" thickBot="1">
      <c r="A41" s="275"/>
      <c r="B41" s="903"/>
      <c r="C41" s="612"/>
      <c r="D41" s="612"/>
      <c r="E41" s="612"/>
      <c r="F41" s="612"/>
      <c r="G41" s="904"/>
    </row>
    <row r="42" spans="1:7" ht="19.8" customHeight="1" thickBot="1">
      <c r="B42" s="599" t="s">
        <v>328</v>
      </c>
      <c r="C42" s="600" t="s">
        <v>329</v>
      </c>
      <c r="D42" s="613" t="s">
        <v>330</v>
      </c>
      <c r="E42" s="614"/>
      <c r="F42" s="615" t="s">
        <v>331</v>
      </c>
      <c r="G42" s="616"/>
    </row>
    <row r="43" spans="1:7">
      <c r="B43" s="598"/>
      <c r="C43" s="185"/>
      <c r="D43" s="617"/>
      <c r="E43" s="618"/>
      <c r="F43" s="619"/>
      <c r="G43" s="620"/>
    </row>
    <row r="44" spans="1:7">
      <c r="B44" s="597"/>
      <c r="C44" s="178"/>
      <c r="D44" s="607"/>
      <c r="E44" s="608"/>
      <c r="F44" s="609"/>
      <c r="G44" s="610"/>
    </row>
    <row r="45" spans="1:7">
      <c r="B45" s="597"/>
      <c r="C45" s="178"/>
      <c r="D45" s="607"/>
      <c r="E45" s="608"/>
      <c r="F45" s="609"/>
      <c r="G45" s="610"/>
    </row>
    <row r="46" spans="1:7">
      <c r="B46" s="597"/>
      <c r="C46" s="178"/>
      <c r="D46" s="607"/>
      <c r="E46" s="608"/>
      <c r="F46" s="609"/>
      <c r="G46" s="610"/>
    </row>
    <row r="47" spans="1:7">
      <c r="B47" s="597"/>
      <c r="C47" s="178"/>
      <c r="D47" s="607"/>
      <c r="E47" s="608"/>
      <c r="F47" s="609"/>
      <c r="G47" s="610"/>
    </row>
    <row r="48" spans="1:7">
      <c r="B48" s="597"/>
      <c r="C48" s="178"/>
      <c r="D48" s="607"/>
      <c r="E48" s="608"/>
      <c r="F48" s="609"/>
      <c r="G48" s="610"/>
    </row>
    <row r="49" spans="2:7">
      <c r="B49" s="597"/>
      <c r="C49" s="178"/>
      <c r="D49" s="607"/>
      <c r="E49" s="608"/>
      <c r="F49" s="609"/>
      <c r="G49" s="610"/>
    </row>
    <row r="50" spans="2:7">
      <c r="B50" s="597"/>
      <c r="C50" s="178"/>
      <c r="D50" s="607"/>
      <c r="E50" s="608"/>
      <c r="F50" s="609"/>
      <c r="G50" s="610"/>
    </row>
    <row r="51" spans="2:7">
      <c r="B51" s="597"/>
      <c r="C51" s="178"/>
      <c r="D51" s="607"/>
      <c r="E51" s="608"/>
      <c r="F51" s="609"/>
      <c r="G51" s="610"/>
    </row>
    <row r="52" spans="2:7">
      <c r="B52" s="597"/>
      <c r="C52" s="178"/>
      <c r="D52" s="607"/>
      <c r="E52" s="608"/>
      <c r="F52" s="609"/>
      <c r="G52" s="610"/>
    </row>
    <row r="53" spans="2:7">
      <c r="B53" s="597"/>
      <c r="C53" s="178"/>
      <c r="D53" s="607"/>
      <c r="E53" s="608"/>
      <c r="F53" s="609"/>
      <c r="G53" s="610"/>
    </row>
  </sheetData>
  <mergeCells count="62">
    <mergeCell ref="D34:E34"/>
    <mergeCell ref="F34:G34"/>
    <mergeCell ref="D35:E35"/>
    <mergeCell ref="F35:G35"/>
    <mergeCell ref="B11:G11"/>
    <mergeCell ref="B12:G14"/>
    <mergeCell ref="C15:D15"/>
    <mergeCell ref="E15:G15"/>
    <mergeCell ref="C16:D16"/>
    <mergeCell ref="E16:G16"/>
    <mergeCell ref="C17:D17"/>
    <mergeCell ref="E17:G17"/>
    <mergeCell ref="C18:D18"/>
    <mergeCell ref="E18:G18"/>
    <mergeCell ref="C23:G23"/>
    <mergeCell ref="B20:G22"/>
    <mergeCell ref="F31:G31"/>
    <mergeCell ref="D32:E32"/>
    <mergeCell ref="F32:G32"/>
    <mergeCell ref="D33:E33"/>
    <mergeCell ref="F33:G33"/>
    <mergeCell ref="B2:G2"/>
    <mergeCell ref="B3:G3"/>
    <mergeCell ref="B4:G4"/>
    <mergeCell ref="B5:G5"/>
    <mergeCell ref="B38:G38"/>
    <mergeCell ref="C6:G6"/>
    <mergeCell ref="C7:G7"/>
    <mergeCell ref="B26:G26"/>
    <mergeCell ref="C8:G8"/>
    <mergeCell ref="C9:G9"/>
    <mergeCell ref="B27:G28"/>
    <mergeCell ref="D29:E29"/>
    <mergeCell ref="F29:G29"/>
    <mergeCell ref="D30:E30"/>
    <mergeCell ref="F30:G30"/>
    <mergeCell ref="D31:E31"/>
    <mergeCell ref="B39: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49:E49"/>
    <mergeCell ref="F49:G49"/>
    <mergeCell ref="D53:E53"/>
    <mergeCell ref="F53:G53"/>
    <mergeCell ref="D50:E50"/>
    <mergeCell ref="F50:G50"/>
    <mergeCell ref="D51:E51"/>
    <mergeCell ref="F51:G51"/>
    <mergeCell ref="D52:E52"/>
    <mergeCell ref="F52:G52"/>
  </mergeCells>
  <phoneticPr fontId="18" type="noConversion"/>
  <printOptions horizontalCentered="1"/>
  <pageMargins left="0.25" right="0" top="0.98" bottom="0.5" header="0.5" footer="0.5"/>
  <pageSetup scale="81" orientation="landscape" horizontalDpi="1200" verticalDpi="1200" r:id="rId1"/>
  <headerFooter alignWithMargins="0">
    <oddHeader xml:space="preserve">&amp;LVanderbilt Medical Center
Office of Research&amp;C&amp;"Arial,Bold"&amp;11
&amp;RNew Core Development Worksheet
</oddHead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2D95-E9FD-4F94-B684-B9FAB5E2C065}">
  <sheetPr>
    <pageSetUpPr fitToPage="1"/>
  </sheetPr>
  <dimension ref="B2:S83"/>
  <sheetViews>
    <sheetView showGridLines="0" zoomScale="90" zoomScaleNormal="90" workbookViewId="0">
      <selection activeCell="B2" sqref="B2"/>
    </sheetView>
  </sheetViews>
  <sheetFormatPr defaultColWidth="9.33203125" defaultRowHeight="13.8"/>
  <cols>
    <col min="1" max="1" width="0.88671875" style="13" customWidth="1"/>
    <col min="2" max="2" width="16.6640625" style="13" customWidth="1"/>
    <col min="3" max="3" width="2.6640625" style="13" customWidth="1"/>
    <col min="4" max="4" width="17.5546875" style="13" customWidth="1"/>
    <col min="5" max="5" width="33.5546875" style="13" bestFit="1" customWidth="1"/>
    <col min="6" max="6" width="25.21875" style="13" customWidth="1"/>
    <col min="7" max="8" width="21.33203125" style="13" customWidth="1"/>
    <col min="9" max="9" width="6.21875" style="13" customWidth="1"/>
    <col min="10" max="10" width="21.21875" style="13" customWidth="1"/>
    <col min="11" max="11" width="14.44140625" style="13" customWidth="1"/>
    <col min="12" max="12" width="19.109375" style="13" bestFit="1" customWidth="1"/>
    <col min="13" max="13" width="11.6640625" style="13" customWidth="1"/>
    <col min="14" max="14" width="8.33203125" style="13" customWidth="1"/>
    <col min="15" max="15" width="19.109375" style="13" bestFit="1" customWidth="1"/>
    <col min="16" max="16" width="11.6640625" style="13" customWidth="1"/>
    <col min="17" max="17" width="8.33203125" style="13" customWidth="1"/>
    <col min="18" max="18" width="19.109375" style="13" bestFit="1" customWidth="1"/>
    <col min="19" max="19" width="11.6640625" style="13" customWidth="1"/>
    <col min="20" max="20" width="7.33203125" style="13" customWidth="1"/>
    <col min="21" max="21" width="19.6640625" style="13" customWidth="1"/>
    <col min="22" max="22" width="15.6640625" style="13" customWidth="1"/>
    <col min="23" max="16384" width="9.33203125" style="13"/>
  </cols>
  <sheetData>
    <row r="2" spans="2:19">
      <c r="B2" s="328" t="s">
        <v>195</v>
      </c>
    </row>
    <row r="3" spans="2:19">
      <c r="B3" s="13" t="s">
        <v>307</v>
      </c>
    </row>
    <row r="4" spans="2:19">
      <c r="B4" s="13" t="s">
        <v>308</v>
      </c>
    </row>
    <row r="5" spans="2:19">
      <c r="B5" s="13" t="s">
        <v>196</v>
      </c>
    </row>
    <row r="6" spans="2:19">
      <c r="B6" s="13" t="s">
        <v>306</v>
      </c>
    </row>
    <row r="7" spans="2:19" ht="34.799999999999997" customHeight="1"/>
    <row r="8" spans="2:19" ht="10.5" customHeight="1" thickBot="1">
      <c r="C8"/>
      <c r="L8"/>
      <c r="M8"/>
      <c r="N8"/>
      <c r="O8"/>
      <c r="P8"/>
      <c r="Q8"/>
      <c r="R8"/>
      <c r="S8"/>
    </row>
    <row r="9" spans="2:19" s="14" customFormat="1" ht="15.75" customHeight="1" thickBot="1">
      <c r="B9" s="55"/>
      <c r="C9"/>
      <c r="D9" s="326" t="s">
        <v>302</v>
      </c>
      <c r="E9" s="52"/>
      <c r="F9" s="52"/>
      <c r="G9" s="52"/>
      <c r="H9" s="53"/>
      <c r="I9" s="54"/>
      <c r="J9" s="55"/>
      <c r="K9" s="54"/>
      <c r="L9"/>
      <c r="M9"/>
      <c r="N9"/>
      <c r="O9"/>
      <c r="P9"/>
      <c r="Q9"/>
      <c r="R9"/>
      <c r="S9"/>
    </row>
    <row r="10" spans="2:19" s="14" customFormat="1" ht="38.25" customHeight="1" thickBot="1">
      <c r="B10" s="325" t="s">
        <v>45</v>
      </c>
      <c r="C10"/>
      <c r="D10" s="15" t="s">
        <v>43</v>
      </c>
      <c r="E10" s="327" t="s">
        <v>44</v>
      </c>
      <c r="F10" s="15" t="s">
        <v>1</v>
      </c>
      <c r="G10" s="15" t="s">
        <v>194</v>
      </c>
      <c r="H10" s="15" t="s">
        <v>107</v>
      </c>
      <c r="I10" s="54"/>
      <c r="J10"/>
      <c r="K10"/>
      <c r="M10"/>
      <c r="N10"/>
      <c r="O10"/>
      <c r="P10"/>
      <c r="Q10"/>
      <c r="R10"/>
      <c r="S10"/>
    </row>
    <row r="11" spans="2:19" s="14" customFormat="1" ht="15.75" customHeight="1">
      <c r="B11" s="20">
        <v>1</v>
      </c>
      <c r="C11"/>
      <c r="D11" s="108">
        <v>80425</v>
      </c>
      <c r="E11" s="17" t="s">
        <v>46</v>
      </c>
      <c r="F11" s="19"/>
      <c r="G11" s="56">
        <f>-G$42*$B11</f>
        <v>0</v>
      </c>
      <c r="H11" s="18">
        <f>-H$42*$B11</f>
        <v>0</v>
      </c>
      <c r="I11" s="54"/>
      <c r="J11"/>
      <c r="K11"/>
      <c r="M11"/>
      <c r="N11"/>
      <c r="O11"/>
      <c r="P11"/>
      <c r="Q11"/>
      <c r="R11"/>
      <c r="S11"/>
    </row>
    <row r="12" spans="2:19" s="14" customFormat="1" ht="15.75" customHeight="1">
      <c r="B12" s="57">
        <v>0</v>
      </c>
      <c r="C12"/>
      <c r="D12" s="108">
        <v>44995</v>
      </c>
      <c r="E12" s="17" t="s">
        <v>47</v>
      </c>
      <c r="F12" s="19"/>
      <c r="G12" s="56">
        <f>($B12)*(-G$42)*1.1</f>
        <v>0</v>
      </c>
      <c r="H12" s="18">
        <f>($B12)*(-H$42)*1.1</f>
        <v>0</v>
      </c>
      <c r="I12" s="54"/>
      <c r="J12"/>
      <c r="K12"/>
      <c r="M12"/>
      <c r="N12"/>
      <c r="O12"/>
      <c r="P12"/>
      <c r="Q12"/>
      <c r="R12"/>
      <c r="S12"/>
    </row>
    <row r="13" spans="2:19" s="14" customFormat="1" ht="15.75" customHeight="1">
      <c r="B13" s="57">
        <v>0</v>
      </c>
      <c r="C13"/>
      <c r="D13" s="108">
        <v>44999</v>
      </c>
      <c r="E13" s="17" t="s">
        <v>48</v>
      </c>
      <c r="F13" s="19"/>
      <c r="G13" s="56">
        <f>($B13)*(-G$42)</f>
        <v>0</v>
      </c>
      <c r="H13" s="18">
        <f>($B13)*(-H$42)</f>
        <v>0</v>
      </c>
      <c r="I13" s="54"/>
      <c r="J13"/>
      <c r="K13"/>
      <c r="M13"/>
      <c r="N13"/>
      <c r="O13"/>
      <c r="P13"/>
      <c r="Q13"/>
      <c r="R13"/>
      <c r="S13"/>
    </row>
    <row r="14" spans="2:19" s="14" customFormat="1" ht="34.5" customHeight="1">
      <c r="B14" s="111" t="s">
        <v>193</v>
      </c>
      <c r="C14"/>
      <c r="D14" s="108">
        <v>84300</v>
      </c>
      <c r="E14" s="17" t="s">
        <v>49</v>
      </c>
      <c r="F14" s="19"/>
      <c r="G14" s="56">
        <f>(-$B12*G$42-G12)</f>
        <v>0</v>
      </c>
      <c r="H14" s="18">
        <f>(-$B12*H$42-H12)</f>
        <v>0</v>
      </c>
      <c r="I14" s="54"/>
      <c r="J14"/>
      <c r="K14"/>
      <c r="M14"/>
      <c r="N14"/>
      <c r="O14"/>
      <c r="P14"/>
      <c r="Q14"/>
      <c r="R14"/>
      <c r="S14"/>
    </row>
    <row r="15" spans="2:19" s="14" customFormat="1" ht="7.8" customHeight="1">
      <c r="B15" s="55"/>
      <c r="C15" s="13"/>
      <c r="D15" s="58"/>
      <c r="E15" s="59"/>
      <c r="F15" s="60"/>
      <c r="G15" s="545"/>
      <c r="H15" s="546"/>
      <c r="I15" s="61"/>
      <c r="K15" s="54"/>
      <c r="L15" s="13"/>
    </row>
    <row r="16" spans="2:19" s="14" customFormat="1" ht="29.25" customHeight="1">
      <c r="B16" s="54"/>
      <c r="C16" s="54"/>
      <c r="D16" s="16" t="s">
        <v>50</v>
      </c>
      <c r="E16" s="21" t="s">
        <v>51</v>
      </c>
      <c r="F16" s="19" t="s">
        <v>303</v>
      </c>
      <c r="G16" s="22"/>
      <c r="H16" s="23">
        <f>'Operating Expenses'!I19</f>
        <v>0</v>
      </c>
      <c r="I16" s="54"/>
      <c r="J16" s="54"/>
      <c r="K16" s="54"/>
      <c r="L16" s="54"/>
    </row>
    <row r="17" spans="2:12" s="14" customFormat="1" ht="6.6" customHeight="1">
      <c r="B17" s="54"/>
      <c r="C17" s="54"/>
      <c r="D17" s="58"/>
      <c r="E17" s="59"/>
      <c r="F17" s="60"/>
      <c r="G17" s="545"/>
      <c r="H17" s="546"/>
      <c r="I17" s="54"/>
      <c r="J17" s="54"/>
      <c r="K17" s="54"/>
      <c r="L17" s="54"/>
    </row>
    <row r="18" spans="2:12" s="14" customFormat="1" ht="15.75" customHeight="1">
      <c r="B18" s="13"/>
      <c r="C18" s="54"/>
      <c r="D18" s="108">
        <v>60040</v>
      </c>
      <c r="E18" s="17" t="s">
        <v>82</v>
      </c>
      <c r="F18" s="19"/>
      <c r="G18" s="22"/>
      <c r="H18" s="23">
        <f>SUMIF('Operating Expenses'!$B$35:$B$62,Budget!$D18,'Operating Expenses'!$I$35:$I$62)</f>
        <v>0</v>
      </c>
      <c r="I18" s="54"/>
      <c r="J18" s="13"/>
      <c r="K18" s="13"/>
      <c r="L18" s="54"/>
    </row>
    <row r="19" spans="2:12" s="14" customFormat="1" ht="15.75" customHeight="1">
      <c r="B19" s="13"/>
      <c r="C19" s="54"/>
      <c r="D19" s="108">
        <v>60050</v>
      </c>
      <c r="E19" s="17" t="s">
        <v>13</v>
      </c>
      <c r="F19" s="19"/>
      <c r="G19" s="22"/>
      <c r="H19" s="23">
        <f>SUMIF('Operating Expenses'!$B$35:$B$62,Budget!$D19,'Operating Expenses'!$I$35:$I$62)</f>
        <v>0</v>
      </c>
      <c r="I19" s="54"/>
      <c r="J19" s="13"/>
      <c r="K19" s="13"/>
      <c r="L19" s="54"/>
    </row>
    <row r="20" spans="2:12" s="14" customFormat="1" ht="15.75" customHeight="1">
      <c r="B20" s="13"/>
      <c r="C20" s="54"/>
      <c r="D20" s="108">
        <v>60070</v>
      </c>
      <c r="E20" s="17" t="s">
        <v>14</v>
      </c>
      <c r="F20" s="19"/>
      <c r="G20" s="22"/>
      <c r="H20" s="23">
        <f>SUMIF('Operating Expenses'!$B$35:$B$62,Budget!$D20,'Operating Expenses'!$I$35:$I$62)</f>
        <v>0</v>
      </c>
      <c r="I20" s="54"/>
      <c r="J20" s="13"/>
      <c r="K20" s="13"/>
      <c r="L20" s="54"/>
    </row>
    <row r="21" spans="2:12" s="14" customFormat="1" ht="15.75" customHeight="1">
      <c r="C21" s="54"/>
      <c r="D21" s="108">
        <v>60145</v>
      </c>
      <c r="E21" s="17" t="s">
        <v>83</v>
      </c>
      <c r="F21" s="19"/>
      <c r="G21" s="22"/>
      <c r="H21" s="23">
        <f>SUMIF('Operating Expenses'!$B$35:$B$62,Budget!$D21,'Operating Expenses'!$I$35:$I$62)</f>
        <v>0</v>
      </c>
      <c r="I21" s="54"/>
      <c r="L21" s="54"/>
    </row>
    <row r="22" spans="2:12" s="14" customFormat="1" ht="15.75" customHeight="1">
      <c r="B22" s="13"/>
      <c r="C22" s="54"/>
      <c r="D22" s="108">
        <v>60150</v>
      </c>
      <c r="E22" s="17" t="s">
        <v>52</v>
      </c>
      <c r="F22" s="19"/>
      <c r="G22" s="22"/>
      <c r="H22" s="23">
        <f>SUMIF('Operating Expenses'!$B$35:$B$62,Budget!$D22,'Operating Expenses'!$I$35:$I$62)</f>
        <v>0</v>
      </c>
      <c r="I22" s="54"/>
      <c r="J22" s="13"/>
      <c r="K22" s="13"/>
      <c r="L22" s="54"/>
    </row>
    <row r="23" spans="2:12" s="14" customFormat="1" ht="15.75" customHeight="1">
      <c r="B23" s="13"/>
      <c r="C23" s="54"/>
      <c r="D23" s="108">
        <v>60225</v>
      </c>
      <c r="E23" s="17" t="s">
        <v>84</v>
      </c>
      <c r="F23" s="19"/>
      <c r="G23" s="22"/>
      <c r="H23" s="23">
        <f>SUMIF('Operating Expenses'!$B$35:$B$62,Budget!$D23,'Operating Expenses'!$I$35:$I$62)</f>
        <v>0</v>
      </c>
      <c r="I23" s="54"/>
      <c r="J23" s="13"/>
      <c r="K23" s="13"/>
      <c r="L23" s="54"/>
    </row>
    <row r="24" spans="2:12" s="14" customFormat="1" ht="15.75" customHeight="1">
      <c r="B24" s="13"/>
      <c r="C24" s="54"/>
      <c r="D24" s="108">
        <v>60425</v>
      </c>
      <c r="E24" s="17" t="s">
        <v>15</v>
      </c>
      <c r="F24" s="19"/>
      <c r="G24" s="22"/>
      <c r="H24" s="23">
        <f>SUMIF('Operating Expenses'!$B$35:$B$62,Budget!$D24,'Operating Expenses'!$I$35:$I$62)</f>
        <v>0</v>
      </c>
      <c r="I24" s="54"/>
      <c r="J24" s="13"/>
      <c r="K24" s="13"/>
      <c r="L24" s="54"/>
    </row>
    <row r="25" spans="2:12" s="14" customFormat="1" ht="15.75" customHeight="1">
      <c r="B25" s="13"/>
      <c r="C25" s="54"/>
      <c r="D25" s="108">
        <v>61200</v>
      </c>
      <c r="E25" s="17" t="s">
        <v>85</v>
      </c>
      <c r="F25" s="19"/>
      <c r="G25" s="22"/>
      <c r="H25" s="23">
        <f>SUMIF('Operating Expenses'!$B$35:$B$62,Budget!$D25,'Operating Expenses'!$I$35:$I$62)</f>
        <v>0</v>
      </c>
      <c r="I25" s="54"/>
      <c r="J25" s="13"/>
      <c r="K25" s="13"/>
      <c r="L25" s="54"/>
    </row>
    <row r="26" spans="2:12" s="14" customFormat="1" ht="15.75" customHeight="1">
      <c r="B26" s="13"/>
      <c r="C26" s="54"/>
      <c r="D26" s="108">
        <v>61300</v>
      </c>
      <c r="E26" s="17" t="s">
        <v>16</v>
      </c>
      <c r="F26" s="19"/>
      <c r="G26" s="22"/>
      <c r="H26" s="23">
        <f>SUMIF('Operating Expenses'!$B$35:$B$62,Budget!$D26,'Operating Expenses'!$I$35:$I$62)</f>
        <v>0</v>
      </c>
      <c r="I26" s="54"/>
      <c r="J26" s="13"/>
      <c r="K26" s="13"/>
      <c r="L26" s="54"/>
    </row>
    <row r="27" spans="2:12" s="14" customFormat="1" ht="15.75" customHeight="1">
      <c r="B27" s="13"/>
      <c r="C27" s="54"/>
      <c r="D27" s="108">
        <v>61410</v>
      </c>
      <c r="E27" s="17" t="s">
        <v>17</v>
      </c>
      <c r="F27" s="19"/>
      <c r="G27" s="22"/>
      <c r="H27" s="23">
        <f>SUMIF('Operating Expenses'!$B$35:$B$62,Budget!$D27,'Operating Expenses'!$I$35:$I$62)</f>
        <v>0</v>
      </c>
      <c r="I27" s="54"/>
      <c r="J27" s="13"/>
      <c r="K27" s="13"/>
      <c r="L27" s="54"/>
    </row>
    <row r="28" spans="2:12" s="14" customFormat="1" ht="15" customHeight="1">
      <c r="B28" s="13"/>
      <c r="C28" s="54"/>
      <c r="D28" s="108">
        <v>62050</v>
      </c>
      <c r="E28" s="17" t="s">
        <v>18</v>
      </c>
      <c r="F28" s="19"/>
      <c r="G28" s="22"/>
      <c r="H28" s="23">
        <f>SUMIF('Operating Expenses'!$B$35:$B$62,Budget!$D28,'Operating Expenses'!$I$35:$I$62)</f>
        <v>0</v>
      </c>
      <c r="I28" s="54"/>
      <c r="J28" s="13"/>
      <c r="K28" s="13"/>
      <c r="L28" s="54"/>
    </row>
    <row r="29" spans="2:12" s="14" customFormat="1" ht="15.75" customHeight="1">
      <c r="B29" s="13"/>
      <c r="C29" s="54"/>
      <c r="D29" s="16">
        <v>62600</v>
      </c>
      <c r="E29" s="17" t="s">
        <v>19</v>
      </c>
      <c r="F29" s="19"/>
      <c r="G29" s="22"/>
      <c r="H29" s="23">
        <f>SUMIF('Operating Expenses'!$B$35:$B$62,Budget!$D29,'Operating Expenses'!$I$35:$I$62)</f>
        <v>0</v>
      </c>
      <c r="I29" s="54"/>
      <c r="J29" s="13"/>
      <c r="K29" s="13"/>
      <c r="L29" s="54"/>
    </row>
    <row r="30" spans="2:12" s="14" customFormat="1" ht="15.75" customHeight="1">
      <c r="B30" s="13"/>
      <c r="C30" s="54"/>
      <c r="D30" s="16">
        <v>62610</v>
      </c>
      <c r="E30" s="17" t="s">
        <v>20</v>
      </c>
      <c r="F30" s="19"/>
      <c r="G30" s="22"/>
      <c r="H30" s="23">
        <f>SUMIF('Operating Expenses'!$B$35:$B$62,Budget!$D30,'Operating Expenses'!$I$35:$I$62)</f>
        <v>0</v>
      </c>
      <c r="I30" s="54"/>
      <c r="J30" s="13"/>
      <c r="K30" s="13"/>
      <c r="L30" s="54"/>
    </row>
    <row r="31" spans="2:12" s="14" customFormat="1" ht="15.75" customHeight="1">
      <c r="B31" s="13"/>
      <c r="C31" s="54"/>
      <c r="D31" s="16">
        <v>63825</v>
      </c>
      <c r="E31" s="17" t="s">
        <v>77</v>
      </c>
      <c r="F31" s="19"/>
      <c r="G31" s="22"/>
      <c r="H31" s="23">
        <f>SUMIF('Operating Expenses'!$B$35:$B$62,Budget!$D31,'Operating Expenses'!$I$35:$I$62)</f>
        <v>0</v>
      </c>
      <c r="J31" s="13"/>
      <c r="K31" s="13"/>
      <c r="L31" s="54"/>
    </row>
    <row r="32" spans="2:12" s="14" customFormat="1" ht="15.75" customHeight="1">
      <c r="B32" s="13"/>
      <c r="C32" s="54"/>
      <c r="D32" s="16">
        <v>73050</v>
      </c>
      <c r="E32" s="17" t="s">
        <v>31</v>
      </c>
      <c r="F32" s="19"/>
      <c r="G32" s="22"/>
      <c r="H32" s="23">
        <f>SUMIF('Operating Expenses'!$B$35:$B$62,Budget!$D32,'Operating Expenses'!$I$35:$I$62)</f>
        <v>0</v>
      </c>
      <c r="I32" s="54"/>
      <c r="J32" s="13"/>
      <c r="K32" s="13"/>
      <c r="L32" s="54"/>
    </row>
    <row r="33" spans="2:12" s="14" customFormat="1" ht="15.75" customHeight="1">
      <c r="B33" s="13"/>
      <c r="C33" s="54"/>
      <c r="D33" s="16">
        <v>74100</v>
      </c>
      <c r="E33" s="17" t="s">
        <v>41</v>
      </c>
      <c r="F33" s="19"/>
      <c r="G33" s="22"/>
      <c r="H33" s="23">
        <f>SUMIF('Operating Expenses'!$B$35:$B$62,Budget!$D33,'Operating Expenses'!$I$35:$I$62)</f>
        <v>0</v>
      </c>
      <c r="I33" s="54"/>
      <c r="J33" s="13"/>
      <c r="K33" s="13"/>
      <c r="L33" s="54"/>
    </row>
    <row r="34" spans="2:12" s="14" customFormat="1" ht="15.75" customHeight="1">
      <c r="B34" s="54"/>
      <c r="C34" s="54"/>
      <c r="D34" s="58"/>
      <c r="E34" s="59"/>
      <c r="F34" s="60"/>
      <c r="G34" s="58"/>
      <c r="H34" s="546"/>
      <c r="I34" s="54"/>
      <c r="J34" s="54"/>
      <c r="K34" s="54"/>
      <c r="L34" s="54"/>
    </row>
    <row r="35" spans="2:12" s="14" customFormat="1" ht="15.75" customHeight="1">
      <c r="B35" s="54"/>
      <c r="C35" s="54"/>
      <c r="D35" s="16">
        <v>63440</v>
      </c>
      <c r="E35" s="17" t="s">
        <v>305</v>
      </c>
      <c r="F35" s="19" t="s">
        <v>63</v>
      </c>
      <c r="G35" s="22"/>
      <c r="H35" s="23">
        <f>'Operating Expenses'!I75</f>
        <v>0</v>
      </c>
      <c r="I35" s="54"/>
      <c r="J35" s="54"/>
      <c r="K35" s="54"/>
      <c r="L35" s="54"/>
    </row>
    <row r="36" spans="2:12" s="14" customFormat="1" ht="15.75" customHeight="1" thickBot="1">
      <c r="B36" s="54"/>
      <c r="C36" s="54"/>
      <c r="D36" s="58"/>
      <c r="E36" s="59"/>
      <c r="F36" s="60"/>
      <c r="G36" s="58"/>
      <c r="H36" s="546"/>
      <c r="I36" s="54"/>
      <c r="J36" s="54"/>
      <c r="K36" s="54"/>
      <c r="L36" s="54"/>
    </row>
    <row r="37" spans="2:12" s="14" customFormat="1" ht="15.75" customHeight="1" thickBot="1">
      <c r="B37" s="54"/>
      <c r="C37" s="54"/>
      <c r="D37" s="62"/>
      <c r="E37" s="63"/>
      <c r="F37" s="64"/>
      <c r="G37" s="15" t="s">
        <v>59</v>
      </c>
      <c r="H37" s="543" t="s">
        <v>59</v>
      </c>
      <c r="I37" s="54"/>
      <c r="J37" s="54"/>
      <c r="K37" s="54"/>
      <c r="L37" s="54"/>
    </row>
    <row r="38" spans="2:12" s="14" customFormat="1" ht="15" thickBot="1">
      <c r="B38" s="54"/>
      <c r="C38" s="54"/>
      <c r="D38"/>
      <c r="E38"/>
      <c r="F38"/>
      <c r="G38" s="24">
        <f>SUM(G10:G37)</f>
        <v>0</v>
      </c>
      <c r="H38" s="544">
        <f>SUM(H10:H37)</f>
        <v>0</v>
      </c>
      <c r="I38" s="54"/>
      <c r="J38" s="54"/>
      <c r="K38" s="54"/>
      <c r="L38" s="54"/>
    </row>
    <row r="39" spans="2:12" s="14" customFormat="1" ht="13.2">
      <c r="D39"/>
      <c r="E39"/>
      <c r="F39"/>
    </row>
    <row r="40" spans="2:12" s="14" customFormat="1" ht="12.75" customHeight="1">
      <c r="D40"/>
      <c r="E40"/>
      <c r="F40"/>
    </row>
    <row r="41" spans="2:12" ht="31.8" customHeight="1">
      <c r="G41" s="644" t="s">
        <v>64</v>
      </c>
      <c r="H41" s="645"/>
    </row>
    <row r="42" spans="2:12">
      <c r="G42" s="65">
        <f>SUM(G15:G36)</f>
        <v>0</v>
      </c>
      <c r="H42" s="66">
        <f>SUM(H15:H36)</f>
        <v>0</v>
      </c>
    </row>
    <row r="43" spans="2:12">
      <c r="G43" s="644" t="s">
        <v>65</v>
      </c>
      <c r="H43" s="645"/>
    </row>
    <row r="44" spans="2:12">
      <c r="G44" s="65">
        <f>SUM(G34:G36)</f>
        <v>0</v>
      </c>
      <c r="H44" s="66">
        <f t="shared" ref="H44" si="0">SUM(H34:H36)</f>
        <v>0</v>
      </c>
    </row>
    <row r="45" spans="2:12">
      <c r="G45" s="644" t="s">
        <v>66</v>
      </c>
      <c r="H45" s="645"/>
    </row>
    <row r="46" spans="2:12">
      <c r="G46" s="65">
        <f>G42-G44</f>
        <v>0</v>
      </c>
      <c r="H46" s="67">
        <f>H42-H44</f>
        <v>0</v>
      </c>
    </row>
    <row r="49" spans="6:9" ht="14.4" thickBot="1"/>
    <row r="50" spans="6:9" ht="21" thickBot="1">
      <c r="F50" s="318" t="s">
        <v>37</v>
      </c>
      <c r="G50" s="319"/>
      <c r="H50" s="320"/>
    </row>
    <row r="51" spans="6:9" ht="14.4" customHeight="1" thickBot="1">
      <c r="F51" s="552"/>
      <c r="G51" s="553" t="s">
        <v>53</v>
      </c>
      <c r="H51" s="554">
        <f>H42</f>
        <v>0</v>
      </c>
    </row>
    <row r="52" spans="6:9" ht="13.8" customHeight="1">
      <c r="F52" s="549"/>
      <c r="G52" s="550" t="s">
        <v>190</v>
      </c>
      <c r="H52" s="551">
        <f>'Operating Expenses'!I19</f>
        <v>0</v>
      </c>
    </row>
    <row r="53" spans="6:9" ht="15" customHeight="1">
      <c r="F53" s="321"/>
      <c r="G53" s="322" t="s">
        <v>191</v>
      </c>
      <c r="H53" s="547">
        <f>'Operating Expenses'!I63</f>
        <v>0</v>
      </c>
    </row>
    <row r="54" spans="6:9" ht="15" customHeight="1" thickBot="1">
      <c r="F54" s="323"/>
      <c r="G54" s="324" t="s">
        <v>192</v>
      </c>
      <c r="H54" s="548">
        <f>'Operating Expenses'!I75</f>
        <v>0</v>
      </c>
    </row>
    <row r="55" spans="6:9">
      <c r="H55" s="278">
        <f>(H51)-H52-H53-H54</f>
        <v>0</v>
      </c>
      <c r="I55" s="13" t="s">
        <v>310</v>
      </c>
    </row>
    <row r="77" spans="2:11">
      <c r="B77"/>
      <c r="J77"/>
      <c r="K77"/>
    </row>
    <row r="78" spans="2:11">
      <c r="B78"/>
      <c r="J78"/>
      <c r="K78"/>
    </row>
    <row r="79" spans="2:11">
      <c r="B79"/>
      <c r="J79"/>
      <c r="K79"/>
    </row>
    <row r="80" spans="2:11">
      <c r="B80"/>
      <c r="J80"/>
      <c r="K80"/>
    </row>
    <row r="81" spans="2:11">
      <c r="B81"/>
      <c r="J81"/>
      <c r="K81"/>
    </row>
    <row r="82" spans="2:11">
      <c r="B82"/>
      <c r="J82"/>
      <c r="K82"/>
    </row>
    <row r="83" spans="2:11">
      <c r="B83"/>
      <c r="J83"/>
      <c r="K83"/>
    </row>
  </sheetData>
  <sortState xmlns:xlrd2="http://schemas.microsoft.com/office/spreadsheetml/2017/richdata2" ref="J57:K83">
    <sortCondition ref="J57:J83"/>
  </sortState>
  <mergeCells count="3">
    <mergeCell ref="G43:H43"/>
    <mergeCell ref="G45:H45"/>
    <mergeCell ref="G41:H41"/>
  </mergeCell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ADF4-7F29-4AF4-AA62-BBF1CEADB9FB}">
  <sheetPr>
    <tabColor theme="8" tint="0.79998168889431442"/>
  </sheetPr>
  <dimension ref="B1:O48"/>
  <sheetViews>
    <sheetView showGridLines="0" zoomScale="90" zoomScaleNormal="90" workbookViewId="0">
      <selection activeCell="B2" sqref="B2"/>
    </sheetView>
  </sheetViews>
  <sheetFormatPr defaultRowHeight="13.2"/>
  <cols>
    <col min="1" max="1" width="1" customWidth="1"/>
    <col min="2" max="2" width="19.5546875" style="2" bestFit="1" customWidth="1"/>
    <col min="3" max="3" width="31.5546875" style="2" bestFit="1" customWidth="1"/>
    <col min="4" max="4" width="16.88671875" style="2" customWidth="1"/>
    <col min="5" max="5" width="15.33203125" style="2" customWidth="1"/>
    <col min="6" max="6" width="16.88671875" style="2" customWidth="1"/>
    <col min="7" max="7" width="15.33203125" style="2" customWidth="1"/>
    <col min="8" max="8" width="16.88671875" style="2" customWidth="1"/>
    <col min="9" max="9" width="17.5546875" style="2" customWidth="1"/>
    <col min="10" max="11" width="13.5546875" style="2" customWidth="1"/>
    <col min="12" max="12" width="17.33203125" style="2" bestFit="1" customWidth="1"/>
    <col min="13" max="13" width="2.44140625" style="2" customWidth="1"/>
    <col min="14" max="14" width="23" customWidth="1"/>
    <col min="15" max="15" width="14.33203125" customWidth="1"/>
  </cols>
  <sheetData>
    <row r="1" spans="2:15">
      <c r="C1" s="48"/>
    </row>
    <row r="2" spans="2:15" ht="13.8">
      <c r="B2" s="328" t="s">
        <v>309</v>
      </c>
      <c r="C2" s="328"/>
    </row>
    <row r="3" spans="2:15" ht="13.8">
      <c r="B3" s="328" t="s">
        <v>195</v>
      </c>
      <c r="C3" s="13"/>
      <c r="F3"/>
      <c r="G3"/>
      <c r="H3"/>
      <c r="I3"/>
      <c r="J3"/>
      <c r="K3"/>
      <c r="L3"/>
      <c r="M3"/>
    </row>
    <row r="4" spans="2:15" ht="13.8">
      <c r="B4" s="13" t="s">
        <v>217</v>
      </c>
      <c r="C4" s="13"/>
      <c r="F4"/>
      <c r="G4"/>
      <c r="H4"/>
      <c r="I4"/>
      <c r="J4"/>
      <c r="K4"/>
      <c r="L4"/>
      <c r="M4"/>
    </row>
    <row r="5" spans="2:15" ht="13.8">
      <c r="B5" s="13" t="s">
        <v>218</v>
      </c>
      <c r="C5" s="13"/>
    </row>
    <row r="6" spans="2:15" ht="13.8">
      <c r="B6" s="13" t="s">
        <v>219</v>
      </c>
      <c r="C6" s="13"/>
    </row>
    <row r="7" spans="2:15" ht="13.8">
      <c r="B7" s="13" t="s">
        <v>220</v>
      </c>
    </row>
    <row r="11" spans="2:15" ht="13.8">
      <c r="B11" s="328" t="s">
        <v>309</v>
      </c>
    </row>
    <row r="12" spans="2:15" ht="6" customHeight="1" thickBot="1">
      <c r="B12"/>
      <c r="C12"/>
      <c r="M12" s="25"/>
    </row>
    <row r="13" spans="2:15" ht="15" thickBot="1">
      <c r="B13" s="648" t="s">
        <v>25</v>
      </c>
      <c r="C13" s="649"/>
      <c r="D13" s="652" t="s">
        <v>54</v>
      </c>
      <c r="E13" s="653"/>
      <c r="F13" s="652" t="s">
        <v>98</v>
      </c>
      <c r="G13" s="653"/>
      <c r="H13" s="652" t="s">
        <v>99</v>
      </c>
      <c r="I13" s="653"/>
      <c r="J13" s="652" t="s">
        <v>101</v>
      </c>
      <c r="K13" s="654"/>
      <c r="L13" s="653"/>
      <c r="M13" s="28"/>
      <c r="N13" s="646" t="s">
        <v>178</v>
      </c>
    </row>
    <row r="14" spans="2:15" ht="27" thickBot="1">
      <c r="B14" s="650"/>
      <c r="C14" s="651"/>
      <c r="D14" s="68" t="s">
        <v>174</v>
      </c>
      <c r="E14" s="69" t="s">
        <v>175</v>
      </c>
      <c r="F14" s="68" t="s">
        <v>174</v>
      </c>
      <c r="G14" s="69" t="s">
        <v>175</v>
      </c>
      <c r="H14" s="68" t="s">
        <v>174</v>
      </c>
      <c r="I14" s="69" t="s">
        <v>175</v>
      </c>
      <c r="J14" s="68" t="s">
        <v>174</v>
      </c>
      <c r="K14" s="280" t="s">
        <v>176</v>
      </c>
      <c r="L14" s="31" t="s">
        <v>177</v>
      </c>
      <c r="M14" s="27"/>
      <c r="N14" s="647"/>
      <c r="O14" s="11"/>
    </row>
    <row r="15" spans="2:15" ht="21.6" customHeight="1">
      <c r="B15" s="49" t="s">
        <v>42</v>
      </c>
      <c r="C15" s="50" t="s">
        <v>214</v>
      </c>
      <c r="D15" s="70"/>
      <c r="E15" s="71"/>
      <c r="F15" s="70"/>
      <c r="G15" s="71"/>
      <c r="H15" s="70"/>
      <c r="I15" s="112"/>
      <c r="J15" s="70"/>
      <c r="K15" s="282"/>
      <c r="L15" s="113"/>
      <c r="M15" s="281"/>
      <c r="N15" s="595">
        <v>100</v>
      </c>
    </row>
    <row r="16" spans="2:15" ht="21.6" customHeight="1">
      <c r="B16" s="49" t="s">
        <v>42</v>
      </c>
      <c r="C16" s="51" t="s">
        <v>215</v>
      </c>
      <c r="D16" s="72"/>
      <c r="E16" s="73"/>
      <c r="F16" s="72"/>
      <c r="G16" s="73"/>
      <c r="H16" s="72"/>
      <c r="I16" s="112"/>
      <c r="J16" s="72"/>
      <c r="K16" s="283"/>
      <c r="L16" s="113"/>
      <c r="M16" s="281"/>
      <c r="N16" s="595">
        <v>500</v>
      </c>
      <c r="O16" s="284"/>
    </row>
    <row r="17" spans="2:15" ht="21.6" customHeight="1" thickBot="1">
      <c r="B17" s="114" t="s">
        <v>42</v>
      </c>
      <c r="C17" s="115" t="s">
        <v>216</v>
      </c>
      <c r="D17" s="587"/>
      <c r="E17" s="588"/>
      <c r="F17" s="587"/>
      <c r="G17" s="589"/>
      <c r="H17" s="587"/>
      <c r="I17" s="590"/>
      <c r="J17" s="587"/>
      <c r="K17" s="591"/>
      <c r="L17" s="590"/>
      <c r="M17" s="281"/>
      <c r="N17" s="596">
        <v>1000</v>
      </c>
      <c r="O17" s="275"/>
    </row>
    <row r="18" spans="2:15" ht="21.6" customHeight="1" thickBot="1">
      <c r="B18" s="279"/>
      <c r="D18" s="592">
        <f t="shared" ref="D18:L18" si="0">SUM(D14:D17)</f>
        <v>0</v>
      </c>
      <c r="E18" s="593">
        <f t="shared" si="0"/>
        <v>0</v>
      </c>
      <c r="F18" s="592">
        <f t="shared" si="0"/>
        <v>0</v>
      </c>
      <c r="G18" s="593">
        <f t="shared" si="0"/>
        <v>0</v>
      </c>
      <c r="H18" s="592">
        <f t="shared" si="0"/>
        <v>0</v>
      </c>
      <c r="I18" s="593">
        <f t="shared" si="0"/>
        <v>0</v>
      </c>
      <c r="J18" s="592">
        <f t="shared" si="0"/>
        <v>0</v>
      </c>
      <c r="K18" s="594">
        <f t="shared" si="0"/>
        <v>0</v>
      </c>
      <c r="L18" s="593">
        <f t="shared" si="0"/>
        <v>0</v>
      </c>
      <c r="M18" s="30"/>
      <c r="N18" s="44">
        <f>SUM(N13:N17)</f>
        <v>1600</v>
      </c>
    </row>
    <row r="19" spans="2:15">
      <c r="M19" s="25"/>
    </row>
    <row r="23" spans="2:15" ht="13.8">
      <c r="B23" s="328"/>
      <c r="C23" s="13"/>
      <c r="F23"/>
      <c r="G23"/>
      <c r="H23"/>
      <c r="I23"/>
      <c r="J23"/>
      <c r="K23"/>
      <c r="L23"/>
      <c r="M23"/>
    </row>
    <row r="24" spans="2:15" ht="13.8">
      <c r="B24" s="13"/>
      <c r="C24" s="13"/>
      <c r="F24"/>
      <c r="G24"/>
      <c r="H24"/>
      <c r="I24"/>
      <c r="J24"/>
      <c r="K24"/>
      <c r="L24"/>
      <c r="M24"/>
    </row>
    <row r="25" spans="2:15" ht="13.8">
      <c r="B25" s="13"/>
      <c r="C25" s="13"/>
    </row>
    <row r="26" spans="2:15" ht="13.8">
      <c r="B26" s="13"/>
      <c r="C26" s="13"/>
    </row>
    <row r="27" spans="2:15" ht="13.8">
      <c r="B27" s="13"/>
    </row>
    <row r="37" spans="4:7">
      <c r="D37"/>
      <c r="E37"/>
      <c r="F37"/>
      <c r="G37"/>
    </row>
    <row r="38" spans="4:7">
      <c r="D38"/>
      <c r="E38"/>
      <c r="F38"/>
      <c r="G38"/>
    </row>
    <row r="39" spans="4:7">
      <c r="D39"/>
      <c r="E39"/>
      <c r="F39"/>
      <c r="G39"/>
    </row>
    <row r="40" spans="4:7">
      <c r="D40"/>
      <c r="E40"/>
      <c r="F40"/>
      <c r="G40"/>
    </row>
    <row r="41" spans="4:7">
      <c r="D41"/>
      <c r="E41"/>
      <c r="F41"/>
      <c r="G41"/>
    </row>
    <row r="42" spans="4:7">
      <c r="D42"/>
      <c r="E42"/>
      <c r="F42"/>
      <c r="G42"/>
    </row>
    <row r="43" spans="4:7">
      <c r="D43"/>
      <c r="E43"/>
      <c r="F43"/>
      <c r="G43"/>
    </row>
    <row r="44" spans="4:7">
      <c r="D44"/>
      <c r="E44"/>
      <c r="F44"/>
      <c r="G44"/>
    </row>
    <row r="45" spans="4:7">
      <c r="D45"/>
      <c r="E45"/>
      <c r="F45"/>
      <c r="G45"/>
    </row>
    <row r="46" spans="4:7">
      <c r="D46"/>
      <c r="E46"/>
      <c r="F46"/>
      <c r="G46"/>
    </row>
    <row r="47" spans="4:7">
      <c r="D47"/>
      <c r="E47"/>
      <c r="F47"/>
      <c r="G47"/>
    </row>
    <row r="48" spans="4:7">
      <c r="D48"/>
      <c r="E48"/>
      <c r="F48"/>
      <c r="G48"/>
    </row>
  </sheetData>
  <mergeCells count="6">
    <mergeCell ref="N13:N14"/>
    <mergeCell ref="B13:C14"/>
    <mergeCell ref="D13:E13"/>
    <mergeCell ref="F13:G13"/>
    <mergeCell ref="H13:I13"/>
    <mergeCell ref="J13:L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35571-97D4-429C-8B36-2A6EC3183A2C}">
  <dimension ref="A1:J4"/>
  <sheetViews>
    <sheetView workbookViewId="0"/>
  </sheetViews>
  <sheetFormatPr defaultRowHeight="13.2"/>
  <sheetData>
    <row r="1" spans="1:10" ht="13.8" thickBot="1"/>
    <row r="2" spans="1:10" ht="13.2" customHeight="1">
      <c r="A2" s="655" t="s">
        <v>243</v>
      </c>
      <c r="B2" s="656"/>
      <c r="C2" s="656"/>
      <c r="D2" s="656"/>
      <c r="E2" s="656"/>
      <c r="F2" s="656"/>
      <c r="G2" s="656"/>
      <c r="H2" s="656"/>
      <c r="I2" s="656"/>
      <c r="J2" s="657"/>
    </row>
    <row r="3" spans="1:10" ht="13.2" customHeight="1">
      <c r="A3" s="658"/>
      <c r="B3" s="659"/>
      <c r="C3" s="659"/>
      <c r="D3" s="659"/>
      <c r="E3" s="659"/>
      <c r="F3" s="659"/>
      <c r="G3" s="659"/>
      <c r="H3" s="659"/>
      <c r="I3" s="659"/>
      <c r="J3" s="660"/>
    </row>
    <row r="4" spans="1:10" ht="13.8" customHeight="1" thickBot="1">
      <c r="A4" s="661"/>
      <c r="B4" s="662"/>
      <c r="C4" s="662"/>
      <c r="D4" s="662"/>
      <c r="E4" s="662"/>
      <c r="F4" s="662"/>
      <c r="G4" s="662"/>
      <c r="H4" s="662"/>
      <c r="I4" s="662"/>
      <c r="J4" s="663"/>
    </row>
  </sheetData>
  <mergeCells count="1">
    <mergeCell ref="A2: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A70C-4B68-46DE-A737-0499D1127A70}">
  <sheetPr>
    <tabColor theme="6" tint="0.79998168889431442"/>
  </sheetPr>
  <dimension ref="B1:CG122"/>
  <sheetViews>
    <sheetView showGridLines="0" zoomScale="80" zoomScaleNormal="80" workbookViewId="0">
      <selection activeCell="B1" sqref="B1"/>
    </sheetView>
  </sheetViews>
  <sheetFormatPr defaultColWidth="9.109375" defaultRowHeight="13.2"/>
  <cols>
    <col min="1" max="1" width="1.21875" style="12" customWidth="1"/>
    <col min="2" max="2" width="9.6640625" style="12" customWidth="1"/>
    <col min="3" max="3" width="29.5546875" style="12" customWidth="1"/>
    <col min="4" max="4" width="13.5546875" style="12" customWidth="1"/>
    <col min="5" max="5" width="15.44140625" style="12" customWidth="1"/>
    <col min="6" max="6" width="17" style="12" customWidth="1"/>
    <col min="7" max="7" width="60.44140625" style="119" customWidth="1"/>
    <col min="8" max="8" width="40.6640625" style="119" customWidth="1"/>
    <col min="9" max="9" width="18.109375" style="118" customWidth="1"/>
    <col min="10" max="10" width="11.33203125" customWidth="1"/>
    <col min="11" max="11" width="5.88671875" customWidth="1"/>
    <col min="12" max="14" width="19.5546875" style="12" customWidth="1"/>
    <col min="15" max="15" width="4.6640625" customWidth="1"/>
    <col min="16" max="16" width="15.44140625" style="12" customWidth="1"/>
    <col min="17" max="17" width="14.88671875" style="12" customWidth="1"/>
    <col min="18" max="18" width="13.5546875" style="12" customWidth="1"/>
    <col min="19" max="19" width="26.21875" style="12" bestFit="1" customWidth="1"/>
    <col min="20" max="20" width="23.6640625" style="12" customWidth="1"/>
    <col min="21" max="21" width="14.5546875" style="12" customWidth="1"/>
    <col min="22" max="22" width="22.109375" style="12" customWidth="1"/>
    <col min="23" max="23" width="11.77734375" style="12" customWidth="1"/>
    <col min="24" max="24" width="12.5546875" style="12" customWidth="1"/>
    <col min="25" max="25" width="9.109375" style="12"/>
    <col min="26" max="26" width="11.6640625" style="12" customWidth="1"/>
    <col min="27" max="27" width="19.6640625" style="12" customWidth="1"/>
    <col min="28" max="28" width="11.6640625" style="12" bestFit="1" customWidth="1"/>
    <col min="29" max="29" width="13.33203125" style="12" customWidth="1"/>
    <col min="30" max="30" width="14.6640625" style="12" customWidth="1"/>
    <col min="31" max="33" width="13" style="12" customWidth="1"/>
    <col min="34" max="35" width="15.21875" style="12" customWidth="1"/>
    <col min="36" max="38" width="13.6640625" style="12" customWidth="1"/>
    <col min="39" max="39" width="19" style="12" customWidth="1"/>
    <col min="40" max="43" width="13.6640625" style="12" customWidth="1"/>
    <col min="44" max="44" width="9.109375" style="12" customWidth="1"/>
    <col min="45" max="45" width="12.6640625" style="12" customWidth="1"/>
    <col min="46" max="46" width="10" style="12" customWidth="1"/>
    <col min="47" max="47" width="13.44140625" style="12" customWidth="1"/>
    <col min="48" max="48" width="36.77734375" style="12" customWidth="1"/>
    <col min="49" max="49" width="21.5546875" style="12" customWidth="1"/>
    <col min="50" max="50" width="12.88671875" style="12" customWidth="1"/>
    <col min="51" max="52" width="12" style="12" customWidth="1"/>
    <col min="53" max="53" width="18.5546875" style="12" customWidth="1"/>
    <col min="54" max="54" width="12.33203125" style="12" customWidth="1"/>
    <col min="55" max="55" width="21" style="12" bestFit="1" customWidth="1"/>
    <col min="56" max="56" width="17.33203125" style="12" customWidth="1"/>
    <col min="57" max="57" width="13.6640625" style="12" customWidth="1"/>
    <col min="58" max="58" width="17" style="12" bestFit="1" customWidth="1"/>
    <col min="59" max="59" width="17.109375" style="12" bestFit="1" customWidth="1"/>
    <col min="60" max="60" width="19" style="12" customWidth="1"/>
    <col min="61" max="61" width="21.109375" style="12" customWidth="1"/>
    <col min="62" max="62" width="15.109375" style="121" customWidth="1"/>
    <col min="63" max="64" width="11" style="12" customWidth="1"/>
    <col min="65" max="65" width="17.33203125" style="12" customWidth="1"/>
    <col min="66" max="66" width="23.6640625" style="12" customWidth="1"/>
    <col min="67" max="67" width="10.88671875" style="12" customWidth="1"/>
    <col min="68" max="68" width="15.5546875" style="12" customWidth="1"/>
    <col min="69" max="69" width="10.88671875" style="12" customWidth="1"/>
    <col min="70" max="70" width="24.109375" style="12" customWidth="1"/>
    <col min="71" max="74" width="13" style="12" customWidth="1"/>
    <col min="75" max="76" width="9" style="12" customWidth="1"/>
    <col min="77" max="77" width="15.5546875" style="12" customWidth="1"/>
    <col min="78" max="78" width="9" style="12" customWidth="1"/>
    <col min="79" max="16384" width="9.109375" style="12"/>
  </cols>
  <sheetData>
    <row r="1" spans="2:85">
      <c r="AH1"/>
      <c r="AI1"/>
      <c r="AJ1"/>
      <c r="AK1"/>
      <c r="AL1"/>
      <c r="AM1"/>
      <c r="AN1"/>
      <c r="AO1"/>
      <c r="AP1"/>
      <c r="AQ1"/>
      <c r="BH1" s="121"/>
      <c r="BJ1" s="12"/>
      <c r="BN1"/>
      <c r="BO1"/>
      <c r="BP1"/>
      <c r="BQ1"/>
      <c r="BR1"/>
      <c r="BS1"/>
      <c r="BT1"/>
      <c r="BU1"/>
      <c r="BV1"/>
      <c r="BW1"/>
      <c r="BX1"/>
      <c r="BY1"/>
      <c r="BZ1"/>
      <c r="CA1"/>
      <c r="CB1"/>
      <c r="CC1"/>
      <c r="CD1"/>
      <c r="CE1"/>
      <c r="CF1"/>
      <c r="CG1"/>
    </row>
    <row r="2" spans="2:85" ht="13.5" customHeight="1" thickBot="1">
      <c r="B2" s="880" t="s">
        <v>376</v>
      </c>
      <c r="L2"/>
      <c r="M2"/>
      <c r="N2"/>
      <c r="AH2"/>
      <c r="AI2"/>
      <c r="AJ2"/>
      <c r="AL2"/>
      <c r="AM2"/>
      <c r="AO2"/>
      <c r="AP2"/>
      <c r="AQ2"/>
      <c r="BH2" s="121"/>
      <c r="BJ2" s="12"/>
      <c r="BN2"/>
      <c r="BO2"/>
      <c r="BP2"/>
      <c r="BQ2"/>
      <c r="BR2"/>
      <c r="BS2"/>
      <c r="BT2"/>
      <c r="BU2"/>
      <c r="BV2"/>
      <c r="BW2"/>
      <c r="BX2"/>
      <c r="BY2"/>
      <c r="BZ2"/>
      <c r="CA2"/>
      <c r="CB2"/>
      <c r="CC2"/>
      <c r="CD2"/>
      <c r="CE2"/>
      <c r="CF2"/>
      <c r="CG2"/>
    </row>
    <row r="3" spans="2:85" ht="14.4" thickBot="1">
      <c r="L3"/>
      <c r="M3"/>
      <c r="N3"/>
      <c r="Z3"/>
      <c r="AA3" s="747" t="s">
        <v>366</v>
      </c>
      <c r="AB3" s="748"/>
      <c r="AC3"/>
      <c r="AD3"/>
      <c r="AE3"/>
      <c r="AF3"/>
      <c r="AG3"/>
      <c r="AH3"/>
      <c r="AI3"/>
      <c r="AJ3"/>
      <c r="AL3"/>
      <c r="AM3" s="895" t="s">
        <v>123</v>
      </c>
      <c r="AN3" s="896"/>
      <c r="AO3"/>
      <c r="AP3"/>
      <c r="AQ3"/>
      <c r="BH3" s="121"/>
      <c r="BI3" s="14"/>
      <c r="BJ3" s="14"/>
      <c r="BK3" s="14"/>
      <c r="BL3" s="14"/>
      <c r="BN3"/>
      <c r="BO3"/>
      <c r="BP3"/>
      <c r="BQ3"/>
      <c r="BR3"/>
      <c r="BS3"/>
      <c r="BT3"/>
      <c r="BU3"/>
      <c r="BV3"/>
      <c r="BW3"/>
      <c r="BX3"/>
      <c r="BY3"/>
      <c r="BZ3"/>
      <c r="CA3"/>
      <c r="CB3"/>
      <c r="CC3"/>
      <c r="CD3"/>
      <c r="CE3"/>
      <c r="CF3"/>
      <c r="CG3"/>
    </row>
    <row r="4" spans="2:85" ht="12.75" customHeight="1" thickBot="1">
      <c r="G4" s="12"/>
      <c r="H4" s="12"/>
      <c r="I4" s="12"/>
      <c r="L4"/>
      <c r="M4"/>
      <c r="N4"/>
      <c r="R4" s="14"/>
      <c r="S4" s="14"/>
      <c r="T4" s="122"/>
      <c r="U4" s="14"/>
      <c r="V4" s="122"/>
      <c r="Z4"/>
      <c r="AA4" s="449" t="s">
        <v>271</v>
      </c>
      <c r="AB4" s="450">
        <v>1.266</v>
      </c>
      <c r="AC4"/>
      <c r="AD4"/>
      <c r="AE4" s="448" t="s">
        <v>273</v>
      </c>
      <c r="AF4"/>
      <c r="AG4"/>
      <c r="AH4"/>
      <c r="AI4"/>
      <c r="AJ4"/>
      <c r="AK4" s="448" t="s">
        <v>273</v>
      </c>
      <c r="AL4"/>
      <c r="AM4" s="449" t="s">
        <v>271</v>
      </c>
      <c r="AN4" s="344">
        <v>0.27800000000000002</v>
      </c>
      <c r="AO4"/>
      <c r="AP4"/>
      <c r="AQ4"/>
      <c r="AR4" s="14"/>
      <c r="AS4" s="14"/>
      <c r="AT4" s="14"/>
      <c r="AU4" s="122"/>
      <c r="AV4" s="14"/>
      <c r="AZ4" s="14"/>
      <c r="BA4" s="14"/>
      <c r="BB4" s="14"/>
      <c r="BC4" s="14"/>
      <c r="BH4" s="123"/>
      <c r="BI4" s="14"/>
      <c r="BJ4" s="14"/>
      <c r="BK4" s="14"/>
      <c r="BL4" s="14"/>
      <c r="BN4"/>
      <c r="BO4"/>
      <c r="BP4"/>
      <c r="BQ4"/>
      <c r="BR4"/>
      <c r="BS4"/>
      <c r="BT4"/>
      <c r="BU4"/>
      <c r="BV4"/>
      <c r="BW4"/>
      <c r="BX4"/>
      <c r="BY4"/>
      <c r="BZ4"/>
      <c r="CA4"/>
      <c r="CB4"/>
      <c r="CC4"/>
      <c r="CD4"/>
      <c r="CE4"/>
      <c r="CF4"/>
      <c r="CG4"/>
    </row>
    <row r="5" spans="2:85" ht="12.75" customHeight="1" thickBot="1">
      <c r="L5"/>
      <c r="M5"/>
      <c r="N5"/>
      <c r="P5" s="14"/>
      <c r="Q5" s="14"/>
      <c r="R5" s="14"/>
      <c r="S5" s="14"/>
      <c r="T5" s="122"/>
      <c r="U5" s="14"/>
      <c r="V5" s="122"/>
      <c r="Z5"/>
      <c r="AA5" s="145" t="s">
        <v>272</v>
      </c>
      <c r="AB5" s="452">
        <v>1.2170000000000001</v>
      </c>
      <c r="AC5"/>
      <c r="AD5"/>
      <c r="AE5" s="487">
        <v>2.5000000000000001E-2</v>
      </c>
      <c r="AF5"/>
      <c r="AG5"/>
      <c r="AH5"/>
      <c r="AI5"/>
      <c r="AJ5"/>
      <c r="AK5" s="451">
        <v>0.03</v>
      </c>
      <c r="AL5"/>
      <c r="AM5" s="145" t="s">
        <v>272</v>
      </c>
      <c r="AN5" s="300">
        <v>0.218</v>
      </c>
      <c r="AO5"/>
      <c r="AP5"/>
      <c r="AQ5"/>
      <c r="AR5" s="14"/>
      <c r="AS5" s="14"/>
      <c r="AT5" s="14"/>
      <c r="AU5" s="122"/>
      <c r="AV5" s="14"/>
      <c r="AZ5" s="14"/>
      <c r="BA5" s="14"/>
      <c r="BB5" s="14"/>
      <c r="BC5" s="14"/>
      <c r="BG5" s="14"/>
      <c r="BH5" s="123"/>
      <c r="BI5" s="14"/>
      <c r="BJ5" s="14"/>
      <c r="BK5" s="14"/>
      <c r="BL5" s="14"/>
      <c r="BN5"/>
      <c r="BO5"/>
      <c r="BP5"/>
      <c r="BQ5"/>
      <c r="BR5"/>
      <c r="BS5"/>
      <c r="BT5"/>
      <c r="BU5"/>
      <c r="BV5"/>
      <c r="BW5"/>
      <c r="BX5"/>
      <c r="BY5"/>
      <c r="BZ5"/>
      <c r="CA5"/>
      <c r="CB5"/>
      <c r="CC5"/>
      <c r="CD5"/>
      <c r="CE5"/>
      <c r="CF5"/>
      <c r="CG5"/>
    </row>
    <row r="6" spans="2:85" ht="12.75" customHeight="1" thickBot="1">
      <c r="L6"/>
      <c r="M6"/>
      <c r="N6"/>
      <c r="P6" s="14"/>
      <c r="Q6" s="14"/>
      <c r="R6" s="14"/>
      <c r="S6" s="14"/>
      <c r="T6" s="122"/>
      <c r="U6" s="14"/>
      <c r="V6" s="122"/>
      <c r="Z6"/>
      <c r="AA6" s="145" t="s">
        <v>368</v>
      </c>
      <c r="AB6" s="452">
        <v>1.127</v>
      </c>
      <c r="AC6"/>
      <c r="AD6"/>
      <c r="AE6"/>
      <c r="AF6"/>
      <c r="AG6"/>
      <c r="AH6"/>
      <c r="AI6"/>
      <c r="AJ6"/>
      <c r="AK6"/>
      <c r="AL6"/>
      <c r="AM6" s="145" t="s">
        <v>368</v>
      </c>
      <c r="AN6" s="300">
        <v>0.13200000000000001</v>
      </c>
      <c r="AO6"/>
      <c r="AP6"/>
      <c r="AQ6"/>
      <c r="AR6" s="14"/>
      <c r="AS6" s="14"/>
      <c r="AT6" s="14"/>
      <c r="AU6" s="122"/>
      <c r="AV6" s="14"/>
      <c r="AZ6" s="14"/>
      <c r="BA6" s="14"/>
      <c r="BB6" s="14"/>
      <c r="BC6" s="14"/>
      <c r="BG6" s="14"/>
      <c r="BH6" s="123"/>
      <c r="BI6" s="14"/>
      <c r="BJ6" s="14"/>
      <c r="BK6" s="14"/>
      <c r="BL6" s="14"/>
      <c r="BN6"/>
      <c r="BO6"/>
      <c r="BP6"/>
      <c r="BQ6"/>
      <c r="BR6"/>
      <c r="BS6"/>
      <c r="BT6"/>
      <c r="BU6"/>
      <c r="BV6"/>
      <c r="BW6"/>
      <c r="BX6"/>
      <c r="BY6"/>
      <c r="BZ6"/>
      <c r="CA6"/>
      <c r="CB6"/>
      <c r="CC6"/>
      <c r="CD6"/>
      <c r="CE6"/>
      <c r="CF6"/>
      <c r="CG6"/>
    </row>
    <row r="7" spans="2:85" ht="12.75" customHeight="1" thickBot="1">
      <c r="B7" s="674" t="s">
        <v>111</v>
      </c>
      <c r="C7" s="675"/>
      <c r="D7" s="675"/>
      <c r="E7" s="675"/>
      <c r="F7" s="675"/>
      <c r="G7" s="675"/>
      <c r="H7" s="675"/>
      <c r="I7" s="675"/>
      <c r="J7" s="676"/>
      <c r="L7" s="14"/>
      <c r="M7" s="14"/>
      <c r="N7" s="14"/>
      <c r="P7" s="14"/>
      <c r="Q7" s="14"/>
      <c r="R7" s="14"/>
      <c r="S7" s="14"/>
      <c r="T7" s="122"/>
      <c r="U7" s="14"/>
      <c r="V7" s="122"/>
      <c r="Z7"/>
      <c r="AA7" s="446" t="s">
        <v>367</v>
      </c>
      <c r="AB7" s="453">
        <v>1.107</v>
      </c>
      <c r="AC7"/>
      <c r="AD7"/>
      <c r="AE7"/>
      <c r="AF7"/>
      <c r="AG7"/>
      <c r="AH7"/>
      <c r="AI7"/>
      <c r="AJ7"/>
      <c r="AK7"/>
      <c r="AL7"/>
      <c r="AM7" s="446" t="s">
        <v>367</v>
      </c>
      <c r="AN7" s="469">
        <v>0.107</v>
      </c>
      <c r="AO7"/>
      <c r="AP7"/>
      <c r="AQ7"/>
      <c r="AR7" s="14"/>
      <c r="AS7" s="14"/>
      <c r="AT7" s="14"/>
      <c r="AU7"/>
      <c r="AV7"/>
      <c r="AW7"/>
      <c r="AX7"/>
      <c r="AY7"/>
      <c r="AZ7"/>
      <c r="BA7"/>
      <c r="BB7"/>
      <c r="BC7"/>
      <c r="BD7"/>
      <c r="BE7"/>
      <c r="BF7"/>
      <c r="BG7"/>
      <c r="BH7" s="123"/>
      <c r="BI7" s="14"/>
      <c r="BJ7" s="14"/>
      <c r="BK7" s="14"/>
      <c r="BL7" s="14"/>
      <c r="BN7"/>
      <c r="BO7"/>
      <c r="BP7"/>
      <c r="BQ7"/>
      <c r="BR7"/>
      <c r="BS7"/>
      <c r="BT7"/>
      <c r="BU7"/>
      <c r="BV7"/>
      <c r="BW7"/>
      <c r="BX7"/>
      <c r="BY7"/>
      <c r="BZ7"/>
      <c r="CA7"/>
      <c r="CB7"/>
      <c r="CC7"/>
      <c r="CD7"/>
      <c r="CE7"/>
      <c r="CF7"/>
      <c r="CG7"/>
    </row>
    <row r="8" spans="2:85" ht="12.75" customHeight="1" thickBot="1">
      <c r="B8" s="677"/>
      <c r="C8" s="678"/>
      <c r="D8" s="678"/>
      <c r="E8" s="678"/>
      <c r="F8" s="678"/>
      <c r="G8" s="678"/>
      <c r="H8" s="678"/>
      <c r="I8" s="678"/>
      <c r="J8" s="679"/>
      <c r="L8" s="14"/>
      <c r="M8" s="14"/>
      <c r="N8" s="14"/>
      <c r="P8" s="14"/>
      <c r="Q8" s="14"/>
      <c r="R8" s="14"/>
      <c r="S8" s="14"/>
      <c r="T8" s="122"/>
      <c r="U8" s="14"/>
      <c r="V8" s="122"/>
      <c r="Z8"/>
      <c r="AA8"/>
      <c r="AB8"/>
      <c r="AC8"/>
      <c r="AD8"/>
      <c r="AE8"/>
      <c r="AF8"/>
      <c r="AG8"/>
      <c r="AH8"/>
      <c r="AI8"/>
      <c r="AJ8"/>
      <c r="AK8"/>
      <c r="AL8"/>
      <c r="AM8"/>
      <c r="AN8"/>
      <c r="AO8"/>
      <c r="AP8"/>
      <c r="AQ8"/>
      <c r="AR8" s="14"/>
      <c r="AS8" s="14"/>
      <c r="AT8" s="14"/>
      <c r="AU8"/>
      <c r="AV8"/>
      <c r="AW8"/>
      <c r="AX8"/>
      <c r="AY8"/>
      <c r="AZ8"/>
      <c r="BA8"/>
      <c r="BB8"/>
      <c r="BC8"/>
      <c r="BD8"/>
      <c r="BE8"/>
      <c r="BF8"/>
      <c r="BG8"/>
      <c r="BH8" s="123"/>
      <c r="BI8" s="14"/>
      <c r="BJ8" s="14"/>
      <c r="BK8" s="14"/>
      <c r="BL8" s="14"/>
      <c r="BN8"/>
      <c r="BO8"/>
      <c r="BP8"/>
      <c r="BQ8"/>
      <c r="BR8"/>
      <c r="BS8"/>
      <c r="BT8"/>
      <c r="BU8"/>
      <c r="BV8"/>
      <c r="BW8"/>
      <c r="BX8"/>
      <c r="BY8"/>
      <c r="BZ8"/>
      <c r="CA8"/>
      <c r="CB8"/>
      <c r="CC8"/>
      <c r="CD8"/>
      <c r="CE8"/>
      <c r="CF8"/>
      <c r="CG8"/>
    </row>
    <row r="9" spans="2:85" ht="27" thickBot="1">
      <c r="D9" s="301"/>
      <c r="E9" s="336" t="s">
        <v>223</v>
      </c>
      <c r="G9" s="12"/>
      <c r="H9" s="12"/>
      <c r="I9" s="160"/>
      <c r="L9" s="759" t="s">
        <v>293</v>
      </c>
      <c r="M9" s="760"/>
      <c r="N9" s="761"/>
      <c r="P9" s="683" t="s">
        <v>80</v>
      </c>
      <c r="Q9" s="684"/>
      <c r="R9" s="14"/>
      <c r="S9" s="311" t="s">
        <v>183</v>
      </c>
      <c r="T9" s="312"/>
      <c r="U9" s="312"/>
      <c r="V9" s="312"/>
      <c r="W9" s="312"/>
      <c r="X9" s="313"/>
      <c r="Y9"/>
      <c r="Z9" s="749" t="s">
        <v>277</v>
      </c>
      <c r="AA9" s="750"/>
      <c r="AB9" s="750"/>
      <c r="AC9" s="751"/>
      <c r="AD9" s="752" t="s">
        <v>274</v>
      </c>
      <c r="AE9" s="753"/>
      <c r="AF9" s="754" t="s">
        <v>116</v>
      </c>
      <c r="AG9"/>
      <c r="AH9" s="470" t="s">
        <v>349</v>
      </c>
      <c r="AI9" s="342"/>
      <c r="AJ9" s="342"/>
      <c r="AK9" s="342"/>
      <c r="AL9" s="342"/>
      <c r="AM9" s="342"/>
      <c r="AN9" s="342"/>
      <c r="AO9" s="756" t="s">
        <v>278</v>
      </c>
      <c r="AP9" s="758"/>
      <c r="AQ9" s="745" t="s">
        <v>116</v>
      </c>
      <c r="AR9"/>
      <c r="AS9" s="756" t="s">
        <v>295</v>
      </c>
      <c r="AT9" s="757"/>
      <c r="AU9" s="757"/>
      <c r="AV9" s="758"/>
      <c r="AX9"/>
      <c r="AY9"/>
      <c r="AZ9"/>
      <c r="BA9"/>
      <c r="BB9"/>
      <c r="BC9"/>
      <c r="BD9"/>
      <c r="BE9"/>
      <c r="BF9"/>
      <c r="BG9"/>
      <c r="BH9" s="123"/>
      <c r="BN9"/>
      <c r="BO9"/>
      <c r="BP9"/>
      <c r="BQ9"/>
      <c r="BR9"/>
      <c r="BS9"/>
      <c r="BT9"/>
      <c r="BU9"/>
      <c r="BV9"/>
      <c r="BW9"/>
      <c r="BX9"/>
      <c r="BY9"/>
      <c r="BZ9"/>
      <c r="CA9"/>
      <c r="CB9"/>
      <c r="CC9"/>
      <c r="CD9"/>
      <c r="CE9"/>
      <c r="CF9"/>
      <c r="CG9"/>
    </row>
    <row r="10" spans="2:85" ht="40.799999999999997" customHeight="1" thickBot="1">
      <c r="B10" s="124" t="s">
        <v>8</v>
      </c>
      <c r="C10" s="125" t="s">
        <v>12</v>
      </c>
      <c r="D10" s="126" t="s">
        <v>289</v>
      </c>
      <c r="E10" s="126" t="s">
        <v>184</v>
      </c>
      <c r="F10" s="125" t="s">
        <v>113</v>
      </c>
      <c r="G10" s="126" t="s">
        <v>267</v>
      </c>
      <c r="H10" s="127" t="s">
        <v>115</v>
      </c>
      <c r="I10" s="126" t="s">
        <v>288</v>
      </c>
      <c r="J10" s="126" t="s">
        <v>286</v>
      </c>
      <c r="L10" s="239" t="s">
        <v>214</v>
      </c>
      <c r="M10" s="240" t="s">
        <v>215</v>
      </c>
      <c r="N10" s="241" t="s">
        <v>216</v>
      </c>
      <c r="P10" s="132" t="s">
        <v>79</v>
      </c>
      <c r="Q10" s="133" t="s">
        <v>34</v>
      </c>
      <c r="R10" s="14"/>
      <c r="S10" s="134" t="s">
        <v>117</v>
      </c>
      <c r="T10" s="134" t="s">
        <v>90</v>
      </c>
      <c r="U10" s="232" t="s">
        <v>118</v>
      </c>
      <c r="V10" s="157" t="s">
        <v>0</v>
      </c>
      <c r="W10" s="447" t="s">
        <v>269</v>
      </c>
      <c r="X10" s="447" t="s">
        <v>122</v>
      </c>
      <c r="Y10"/>
      <c r="Z10" s="465" t="s">
        <v>120</v>
      </c>
      <c r="AA10" s="466" t="s">
        <v>119</v>
      </c>
      <c r="AB10" s="467" t="s">
        <v>275</v>
      </c>
      <c r="AC10" s="468" t="s">
        <v>276</v>
      </c>
      <c r="AD10" s="314" t="s">
        <v>124</v>
      </c>
      <c r="AE10" s="157" t="s">
        <v>125</v>
      </c>
      <c r="AF10" s="755"/>
      <c r="AG10"/>
      <c r="AH10" s="135" t="s">
        <v>283</v>
      </c>
      <c r="AI10" s="471" t="s">
        <v>279</v>
      </c>
      <c r="AJ10" s="472" t="s">
        <v>121</v>
      </c>
      <c r="AK10" s="473" t="s">
        <v>280</v>
      </c>
      <c r="AL10" s="474" t="s">
        <v>281</v>
      </c>
      <c r="AM10" s="472" t="s">
        <v>121</v>
      </c>
      <c r="AN10" s="343" t="s">
        <v>282</v>
      </c>
      <c r="AO10" s="317" t="s">
        <v>124</v>
      </c>
      <c r="AP10" s="308" t="s">
        <v>125</v>
      </c>
      <c r="AQ10" s="746"/>
      <c r="AR10"/>
      <c r="AS10" s="137" t="s">
        <v>126</v>
      </c>
      <c r="AT10" s="137" t="s">
        <v>127</v>
      </c>
      <c r="AU10" s="138" t="s">
        <v>297</v>
      </c>
      <c r="AV10" s="138" t="s">
        <v>296</v>
      </c>
      <c r="AX10"/>
      <c r="AY10"/>
      <c r="AZ10"/>
      <c r="BA10"/>
      <c r="BB10"/>
      <c r="BC10"/>
      <c r="BD10"/>
      <c r="BE10"/>
      <c r="BF10"/>
      <c r="BG10"/>
      <c r="BH10" s="136"/>
      <c r="BN10"/>
      <c r="BO10"/>
      <c r="BP10"/>
      <c r="BQ10"/>
      <c r="BR10"/>
      <c r="BS10"/>
      <c r="BT10"/>
      <c r="BU10"/>
      <c r="BV10"/>
      <c r="BW10"/>
      <c r="BX10"/>
      <c r="BY10"/>
      <c r="BZ10"/>
      <c r="CA10"/>
      <c r="CB10"/>
      <c r="CC10"/>
      <c r="CD10"/>
      <c r="CE10"/>
      <c r="CF10"/>
      <c r="CG10"/>
    </row>
    <row r="11" spans="2:85" ht="46.8" customHeight="1">
      <c r="B11" s="514">
        <v>52300</v>
      </c>
      <c r="C11" s="515" t="s">
        <v>221</v>
      </c>
      <c r="D11" s="142"/>
      <c r="E11" s="762"/>
      <c r="F11" s="762"/>
      <c r="G11" s="143"/>
      <c r="H11" s="353"/>
      <c r="I11" s="537">
        <f>$AQ11</f>
        <v>0</v>
      </c>
      <c r="J11" s="538">
        <f>$AU11</f>
        <v>0</v>
      </c>
      <c r="L11" s="292">
        <f>($I11+$J11)</f>
        <v>0</v>
      </c>
      <c r="M11" s="148"/>
      <c r="N11" s="293"/>
      <c r="P11" s="139">
        <f t="shared" ref="P11:P13" si="0">SUM(L11:N11)</f>
        <v>0</v>
      </c>
      <c r="Q11" s="140">
        <f>($I11+$J11)-P11</f>
        <v>0</v>
      </c>
      <c r="R11" s="144"/>
      <c r="S11" s="294" t="str">
        <f>C11</f>
        <v>Last, First</v>
      </c>
      <c r="T11" s="503" t="s">
        <v>265</v>
      </c>
      <c r="U11" s="503" t="s">
        <v>264</v>
      </c>
      <c r="V11" s="504" t="s">
        <v>263</v>
      </c>
      <c r="W11" s="505" t="s">
        <v>270</v>
      </c>
      <c r="X11" s="506" t="s">
        <v>272</v>
      </c>
      <c r="Y11"/>
      <c r="Z11" s="488"/>
      <c r="AA11" s="489"/>
      <c r="AB11" s="490"/>
      <c r="AC11" s="454">
        <f>(AA11*Z11)*(AB11)</f>
        <v>0</v>
      </c>
      <c r="AD11" s="455">
        <f>AC11/12</f>
        <v>0</v>
      </c>
      <c r="AE11" s="456">
        <f>AD11*(1+AE$5)</f>
        <v>0</v>
      </c>
      <c r="AF11" s="457">
        <f>(AD11*6)+(AE11*6)</f>
        <v>0</v>
      </c>
      <c r="AG11"/>
      <c r="AH11" s="494"/>
      <c r="AI11" s="495"/>
      <c r="AJ11" s="530">
        <f>AI11*AN11</f>
        <v>0</v>
      </c>
      <c r="AK11" s="475">
        <f>(AI11)*AK$5</f>
        <v>0</v>
      </c>
      <c r="AL11" s="476">
        <f>AI11+AK11</f>
        <v>0</v>
      </c>
      <c r="AM11" s="530">
        <f>AL11*AN11</f>
        <v>0</v>
      </c>
      <c r="AN11" s="500">
        <v>0.218</v>
      </c>
      <c r="AO11" s="477">
        <f>((AI11+AJ11)*AH11)/12</f>
        <v>0</v>
      </c>
      <c r="AP11" s="477">
        <f>((AL11+AM11)*AH11)/12</f>
        <v>0</v>
      </c>
      <c r="AQ11" s="478">
        <f>(AO11*6)+(AP11*6)</f>
        <v>0</v>
      </c>
      <c r="AR11"/>
      <c r="AS11" s="534">
        <v>0</v>
      </c>
      <c r="AT11" s="535">
        <v>0</v>
      </c>
      <c r="AU11" s="147">
        <f>(((AI11+AJ11)*AT11)/2)+(((AL11+AM11)*AT11)/2)</f>
        <v>0</v>
      </c>
      <c r="AV11" s="536"/>
      <c r="AX11"/>
      <c r="AY11"/>
      <c r="AZ11"/>
      <c r="BA11"/>
      <c r="BB11"/>
      <c r="BC11"/>
      <c r="BD11"/>
      <c r="BE11"/>
      <c r="BF11"/>
      <c r="BG11"/>
      <c r="BH11" s="141"/>
      <c r="BN11"/>
      <c r="BO11"/>
      <c r="BP11"/>
      <c r="BQ11"/>
      <c r="BR11"/>
      <c r="BS11"/>
      <c r="BT11"/>
      <c r="BU11"/>
      <c r="BV11"/>
      <c r="BW11"/>
      <c r="BX11"/>
      <c r="BY11"/>
      <c r="BZ11"/>
      <c r="CA11"/>
      <c r="CB11"/>
      <c r="CC11"/>
      <c r="CD11"/>
      <c r="CE11"/>
      <c r="CF11"/>
      <c r="CG11"/>
    </row>
    <row r="12" spans="2:85" ht="27" customHeight="1">
      <c r="B12" s="514">
        <v>52600</v>
      </c>
      <c r="C12" s="515" t="s">
        <v>221</v>
      </c>
      <c r="D12" s="142"/>
      <c r="E12" s="762"/>
      <c r="F12" s="762"/>
      <c r="G12" s="143"/>
      <c r="H12" s="354"/>
      <c r="I12" s="537">
        <f t="shared" ref="I12:I15" si="1">$AQ12</f>
        <v>0</v>
      </c>
      <c r="J12" s="538">
        <f t="shared" ref="J12:J15" si="2">$AU12</f>
        <v>0</v>
      </c>
      <c r="L12" s="292"/>
      <c r="M12" s="148">
        <f>($I12+$J12)</f>
        <v>0</v>
      </c>
      <c r="N12" s="293"/>
      <c r="P12" s="139">
        <f t="shared" si="0"/>
        <v>0</v>
      </c>
      <c r="Q12" s="140">
        <f t="shared" ref="Q12:Q15" si="3">($I12+$J12)-P12</f>
        <v>0</v>
      </c>
      <c r="R12" s="144"/>
      <c r="S12" s="286" t="str">
        <f>C12</f>
        <v>Last, First</v>
      </c>
      <c r="T12" s="507" t="s">
        <v>265</v>
      </c>
      <c r="U12" s="507" t="s">
        <v>264</v>
      </c>
      <c r="V12" s="508" t="s">
        <v>263</v>
      </c>
      <c r="W12" s="509" t="s">
        <v>270</v>
      </c>
      <c r="X12" s="510" t="s">
        <v>271</v>
      </c>
      <c r="Y12"/>
      <c r="Z12" s="491"/>
      <c r="AA12" s="492"/>
      <c r="AB12" s="493"/>
      <c r="AC12" s="458">
        <f t="shared" ref="AC12:AC15" si="4">(AA12*Z12)*(AB12)</f>
        <v>0</v>
      </c>
      <c r="AD12" s="459">
        <f t="shared" ref="AD12:AD15" si="5">AC12/12</f>
        <v>0</v>
      </c>
      <c r="AE12" s="460">
        <f t="shared" ref="AE12:AE15" si="6">AD12*(1+AE$5)</f>
        <v>0</v>
      </c>
      <c r="AF12" s="461">
        <f>(AD12*6)+(AE12*6)</f>
        <v>0</v>
      </c>
      <c r="AG12"/>
      <c r="AH12" s="496"/>
      <c r="AI12" s="497"/>
      <c r="AJ12" s="531">
        <f>AI12*AN12</f>
        <v>0</v>
      </c>
      <c r="AK12" s="479">
        <f t="shared" ref="AK12:AK15" si="7">(AI12)*AK$5</f>
        <v>0</v>
      </c>
      <c r="AL12" s="480">
        <f>AI12+AK12</f>
        <v>0</v>
      </c>
      <c r="AM12" s="531">
        <f>AL12*AN12</f>
        <v>0</v>
      </c>
      <c r="AN12" s="501">
        <v>0.27800000000000002</v>
      </c>
      <c r="AO12" s="481">
        <f>((AI12+AJ12)*AH12)/12</f>
        <v>0</v>
      </c>
      <c r="AP12" s="481">
        <f>((AL12+AM12)*AH12)/12</f>
        <v>0</v>
      </c>
      <c r="AQ12" s="146">
        <f>(AO12*6)+(AP12*6)</f>
        <v>0</v>
      </c>
      <c r="AR12"/>
      <c r="AS12" s="534">
        <v>0</v>
      </c>
      <c r="AT12" s="535">
        <v>0</v>
      </c>
      <c r="AU12" s="147">
        <f t="shared" ref="AU12:AU15" si="8">(((AI12+AJ12)*AT12)/2)+(((AL12+AM12)*AT12)/2)</f>
        <v>0</v>
      </c>
      <c r="AV12" s="536"/>
      <c r="AX12"/>
      <c r="AY12"/>
      <c r="AZ12"/>
      <c r="BA12"/>
      <c r="BB12"/>
      <c r="BC12"/>
      <c r="BD12"/>
      <c r="BE12"/>
      <c r="BF12"/>
      <c r="BG12"/>
      <c r="BH12" s="141"/>
      <c r="BN12"/>
      <c r="BO12"/>
      <c r="BP12"/>
      <c r="BQ12"/>
      <c r="BR12"/>
      <c r="BS12"/>
      <c r="BT12"/>
      <c r="BU12"/>
      <c r="BV12"/>
      <c r="BW12"/>
      <c r="BX12"/>
      <c r="BY12"/>
      <c r="BZ12"/>
      <c r="CA12"/>
      <c r="CB12"/>
      <c r="CC12"/>
      <c r="CD12"/>
      <c r="CE12"/>
      <c r="CF12"/>
      <c r="CG12"/>
    </row>
    <row r="13" spans="2:85" ht="27" customHeight="1">
      <c r="B13" s="514">
        <v>52600</v>
      </c>
      <c r="C13" s="515" t="s">
        <v>221</v>
      </c>
      <c r="D13" s="142"/>
      <c r="E13" s="762"/>
      <c r="F13" s="762"/>
      <c r="G13" s="429"/>
      <c r="H13" s="430"/>
      <c r="I13" s="538">
        <f t="shared" si="1"/>
        <v>0</v>
      </c>
      <c r="J13" s="538">
        <f t="shared" si="2"/>
        <v>0</v>
      </c>
      <c r="L13" s="292"/>
      <c r="M13" s="148"/>
      <c r="N13" s="293">
        <f t="shared" ref="N13:N15" si="9">($I13+$J13)</f>
        <v>0</v>
      </c>
      <c r="P13" s="139">
        <f t="shared" si="0"/>
        <v>0</v>
      </c>
      <c r="Q13" s="140">
        <f t="shared" si="3"/>
        <v>0</v>
      </c>
      <c r="R13" s="144"/>
      <c r="S13" s="286" t="str">
        <f>C13</f>
        <v>Last, First</v>
      </c>
      <c r="T13" s="507" t="s">
        <v>265</v>
      </c>
      <c r="U13" s="507" t="s">
        <v>264</v>
      </c>
      <c r="V13" s="508" t="s">
        <v>263</v>
      </c>
      <c r="W13" s="511" t="s">
        <v>270</v>
      </c>
      <c r="X13" s="510" t="s">
        <v>271</v>
      </c>
      <c r="Y13"/>
      <c r="Z13" s="491"/>
      <c r="AA13" s="492"/>
      <c r="AB13" s="493"/>
      <c r="AC13" s="458">
        <f t="shared" si="4"/>
        <v>0</v>
      </c>
      <c r="AD13" s="459">
        <f t="shared" si="5"/>
        <v>0</v>
      </c>
      <c r="AE13" s="460">
        <f t="shared" si="6"/>
        <v>0</v>
      </c>
      <c r="AF13" s="461">
        <f>(AD13*6)+(AE13*6)</f>
        <v>0</v>
      </c>
      <c r="AG13"/>
      <c r="AH13" s="496"/>
      <c r="AI13" s="497"/>
      <c r="AJ13" s="531">
        <f>AI13*AN13</f>
        <v>0</v>
      </c>
      <c r="AK13" s="479">
        <f t="shared" si="7"/>
        <v>0</v>
      </c>
      <c r="AL13" s="480">
        <f>AI13+AK13</f>
        <v>0</v>
      </c>
      <c r="AM13" s="531">
        <f>AL13*AN13</f>
        <v>0</v>
      </c>
      <c r="AN13" s="501">
        <v>0.27800000000000002</v>
      </c>
      <c r="AO13" s="481">
        <f>((AI13+AJ13)*AH13)/12</f>
        <v>0</v>
      </c>
      <c r="AP13" s="481">
        <f>((AL13+AM13)*AH13)/12</f>
        <v>0</v>
      </c>
      <c r="AQ13" s="146">
        <f>(AO13*6)+(AP13*6)</f>
        <v>0</v>
      </c>
      <c r="AR13"/>
      <c r="AS13" s="534">
        <v>0</v>
      </c>
      <c r="AT13" s="535">
        <v>0</v>
      </c>
      <c r="AU13" s="147">
        <f t="shared" si="8"/>
        <v>0</v>
      </c>
      <c r="AV13" s="536"/>
      <c r="AX13"/>
      <c r="AY13"/>
      <c r="AZ13"/>
      <c r="BA13"/>
      <c r="BB13"/>
      <c r="BC13"/>
      <c r="BD13"/>
      <c r="BE13"/>
      <c r="BF13"/>
      <c r="BG13"/>
      <c r="BH13" s="141"/>
      <c r="BJ13" s="12"/>
      <c r="BN13"/>
      <c r="BO13"/>
      <c r="BP13"/>
      <c r="BQ13"/>
      <c r="BR13"/>
      <c r="BS13"/>
      <c r="BT13"/>
      <c r="BU13"/>
      <c r="BV13"/>
      <c r="BW13"/>
      <c r="BX13"/>
      <c r="BY13"/>
      <c r="BZ13"/>
      <c r="CA13"/>
      <c r="CB13"/>
      <c r="CC13"/>
      <c r="CD13"/>
      <c r="CE13"/>
      <c r="CF13"/>
      <c r="CG13"/>
    </row>
    <row r="14" spans="2:85" ht="27" customHeight="1">
      <c r="B14" s="514">
        <v>52600</v>
      </c>
      <c r="C14" s="516" t="s">
        <v>261</v>
      </c>
      <c r="D14" s="285"/>
      <c r="E14" s="762"/>
      <c r="F14" s="762"/>
      <c r="G14" s="431"/>
      <c r="H14" s="431"/>
      <c r="I14" s="537">
        <f t="shared" si="1"/>
        <v>0</v>
      </c>
      <c r="J14" s="538">
        <f t="shared" si="2"/>
        <v>0</v>
      </c>
      <c r="L14" s="292"/>
      <c r="M14" s="148"/>
      <c r="N14" s="293">
        <f t="shared" si="9"/>
        <v>0</v>
      </c>
      <c r="P14" s="139">
        <f t="shared" ref="P14" si="10">SUM(L14:N14)</f>
        <v>0</v>
      </c>
      <c r="Q14" s="140">
        <f t="shared" si="3"/>
        <v>0</v>
      </c>
      <c r="R14" s="144"/>
      <c r="S14" s="287" t="str">
        <f>C14</f>
        <v>TBD (New Position)</v>
      </c>
      <c r="T14" s="512" t="s">
        <v>106</v>
      </c>
      <c r="U14" s="512" t="s">
        <v>264</v>
      </c>
      <c r="V14" s="513" t="s">
        <v>263</v>
      </c>
      <c r="W14" s="511" t="s">
        <v>270</v>
      </c>
      <c r="X14" s="510" t="s">
        <v>271</v>
      </c>
      <c r="Y14"/>
      <c r="Z14" s="491"/>
      <c r="AA14" s="492"/>
      <c r="AB14" s="493"/>
      <c r="AC14" s="458">
        <f t="shared" si="4"/>
        <v>0</v>
      </c>
      <c r="AD14" s="459">
        <f t="shared" si="5"/>
        <v>0</v>
      </c>
      <c r="AE14" s="460">
        <f t="shared" si="6"/>
        <v>0</v>
      </c>
      <c r="AF14" s="461">
        <f>(AD14*6)+(AE14*6)</f>
        <v>0</v>
      </c>
      <c r="AG14"/>
      <c r="AH14" s="496"/>
      <c r="AI14" s="497"/>
      <c r="AJ14" s="531">
        <f>AI14*AN14</f>
        <v>0</v>
      </c>
      <c r="AK14" s="479">
        <f t="shared" si="7"/>
        <v>0</v>
      </c>
      <c r="AL14" s="480">
        <f>AI14+AK14</f>
        <v>0</v>
      </c>
      <c r="AM14" s="531">
        <f>AL14*AN14</f>
        <v>0</v>
      </c>
      <c r="AN14" s="501">
        <v>0.27800000000000002</v>
      </c>
      <c r="AO14" s="481">
        <f>((AI14+AJ14)*AH14)/12</f>
        <v>0</v>
      </c>
      <c r="AP14" s="481">
        <f>((AL14+AM14)*AH14)/12</f>
        <v>0</v>
      </c>
      <c r="AQ14" s="146">
        <f>(AO14*6)+(AP14*6)</f>
        <v>0</v>
      </c>
      <c r="AR14"/>
      <c r="AS14" s="534">
        <v>0.3</v>
      </c>
      <c r="AT14" s="535">
        <v>0.7</v>
      </c>
      <c r="AU14" s="147">
        <f t="shared" si="8"/>
        <v>0</v>
      </c>
      <c r="AV14" s="536"/>
      <c r="AX14"/>
      <c r="AY14"/>
      <c r="AZ14"/>
      <c r="BA14"/>
      <c r="BB14"/>
      <c r="BC14"/>
      <c r="BD14"/>
      <c r="BE14"/>
      <c r="BF14"/>
      <c r="BG14"/>
      <c r="BH14" s="141"/>
      <c r="BJ14" s="12"/>
      <c r="BN14"/>
      <c r="BO14"/>
      <c r="BP14"/>
      <c r="BQ14"/>
      <c r="BR14"/>
      <c r="BS14"/>
      <c r="BT14"/>
      <c r="BU14"/>
      <c r="BV14"/>
      <c r="BW14"/>
      <c r="BX14"/>
      <c r="BY14"/>
      <c r="BZ14"/>
      <c r="CA14"/>
      <c r="CB14"/>
      <c r="CC14"/>
      <c r="CD14"/>
      <c r="CE14"/>
      <c r="CF14"/>
      <c r="CG14"/>
    </row>
    <row r="15" spans="2:85" ht="27" customHeight="1" thickBot="1">
      <c r="B15" s="514">
        <v>52600</v>
      </c>
      <c r="C15" s="516" t="s">
        <v>262</v>
      </c>
      <c r="D15" s="285"/>
      <c r="E15" s="762"/>
      <c r="F15" s="762"/>
      <c r="G15" s="431"/>
      <c r="H15" s="431"/>
      <c r="I15" s="537">
        <f t="shared" si="1"/>
        <v>0</v>
      </c>
      <c r="J15" s="538">
        <f t="shared" si="2"/>
        <v>0</v>
      </c>
      <c r="L15" s="292"/>
      <c r="M15" s="148"/>
      <c r="N15" s="293">
        <f t="shared" si="9"/>
        <v>0</v>
      </c>
      <c r="P15" s="139">
        <f t="shared" ref="P15" si="11">SUM(L15:N15)</f>
        <v>0</v>
      </c>
      <c r="Q15" s="140">
        <f t="shared" si="3"/>
        <v>0</v>
      </c>
      <c r="R15" s="144"/>
      <c r="S15" s="287" t="str">
        <f>C15</f>
        <v>TBD (Backfill Position)</v>
      </c>
      <c r="T15" s="512" t="s">
        <v>106</v>
      </c>
      <c r="U15" s="512" t="s">
        <v>264</v>
      </c>
      <c r="V15" s="513" t="s">
        <v>263</v>
      </c>
      <c r="W15" s="511" t="s">
        <v>270</v>
      </c>
      <c r="X15" s="510" t="s">
        <v>271</v>
      </c>
      <c r="Y15"/>
      <c r="Z15" s="491"/>
      <c r="AA15" s="492"/>
      <c r="AB15" s="493"/>
      <c r="AC15" s="458">
        <f t="shared" si="4"/>
        <v>0</v>
      </c>
      <c r="AD15" s="459">
        <f t="shared" si="5"/>
        <v>0</v>
      </c>
      <c r="AE15" s="460">
        <f t="shared" si="6"/>
        <v>0</v>
      </c>
      <c r="AF15" s="461">
        <f>(AD15*6)+(AE15*6)</f>
        <v>0</v>
      </c>
      <c r="AG15"/>
      <c r="AH15" s="498"/>
      <c r="AI15" s="499"/>
      <c r="AJ15" s="532">
        <f>AI15*AN15</f>
        <v>0</v>
      </c>
      <c r="AK15" s="482">
        <f t="shared" si="7"/>
        <v>0</v>
      </c>
      <c r="AL15" s="483">
        <f>AI15+AK15</f>
        <v>0</v>
      </c>
      <c r="AM15" s="532">
        <f>AL15*AN15</f>
        <v>0</v>
      </c>
      <c r="AN15" s="502">
        <v>0.27800000000000002</v>
      </c>
      <c r="AO15" s="481">
        <f>((AI15+AJ15)*AH15)/12</f>
        <v>0</v>
      </c>
      <c r="AP15" s="481">
        <f>((AL15+AM15)*AH15)/12</f>
        <v>0</v>
      </c>
      <c r="AQ15" s="146">
        <f>(AO15*6)+(AP15*6)</f>
        <v>0</v>
      </c>
      <c r="AR15"/>
      <c r="AS15" s="534">
        <v>0</v>
      </c>
      <c r="AT15" s="535">
        <v>0</v>
      </c>
      <c r="AU15" s="147">
        <f t="shared" si="8"/>
        <v>0</v>
      </c>
      <c r="AV15" s="536"/>
      <c r="AX15"/>
      <c r="AY15"/>
      <c r="AZ15"/>
      <c r="BA15"/>
      <c r="BB15"/>
      <c r="BC15"/>
      <c r="BD15"/>
      <c r="BE15"/>
      <c r="BF15"/>
      <c r="BG15"/>
      <c r="BH15" s="141"/>
      <c r="BJ15" s="12"/>
      <c r="BN15"/>
      <c r="BO15"/>
      <c r="BP15"/>
      <c r="BQ15"/>
      <c r="BR15"/>
      <c r="BS15"/>
      <c r="BT15"/>
      <c r="BU15"/>
      <c r="BV15"/>
      <c r="BW15"/>
      <c r="BX15"/>
      <c r="BY15"/>
      <c r="BZ15"/>
      <c r="CA15"/>
      <c r="CB15"/>
      <c r="CC15"/>
      <c r="CD15"/>
      <c r="CE15"/>
      <c r="CF15"/>
      <c r="CG15"/>
    </row>
    <row r="16" spans="2:85" s="14" customFormat="1" ht="14.4" thickBot="1">
      <c r="B16" s="128" t="s">
        <v>128</v>
      </c>
      <c r="C16" s="129"/>
      <c r="D16" s="130"/>
      <c r="E16" s="130"/>
      <c r="F16" s="130"/>
      <c r="G16" s="131"/>
      <c r="H16" s="131"/>
      <c r="I16" s="131"/>
      <c r="J16" s="231"/>
      <c r="K16"/>
      <c r="L16" s="149"/>
      <c r="M16" s="150"/>
      <c r="N16" s="242"/>
      <c r="O16"/>
      <c r="P16" s="351"/>
      <c r="Q16" s="352"/>
      <c r="R16" s="144"/>
      <c r="S16"/>
      <c r="T16"/>
      <c r="U16"/>
      <c r="V16"/>
      <c r="W16"/>
      <c r="X16"/>
      <c r="Y16"/>
      <c r="Z16" s="157" t="s">
        <v>130</v>
      </c>
      <c r="AA16" s="157" t="s">
        <v>109</v>
      </c>
      <c r="AB16"/>
      <c r="AC16"/>
      <c r="AD16" s="462" t="s">
        <v>56</v>
      </c>
      <c r="AE16" s="462"/>
      <c r="AF16" s="462"/>
      <c r="AG16"/>
      <c r="AH16" s="309" t="s">
        <v>130</v>
      </c>
      <c r="AI16" s="484" t="s">
        <v>109</v>
      </c>
      <c r="AJ16" s="12"/>
      <c r="AK16"/>
      <c r="AM16" s="12"/>
      <c r="AO16" s="462" t="s">
        <v>56</v>
      </c>
      <c r="AP16" s="462"/>
      <c r="AQ16" s="462"/>
      <c r="AR16"/>
      <c r="AS16" s="756" t="s">
        <v>130</v>
      </c>
      <c r="AT16" s="758"/>
      <c r="AU16" s="533" t="s">
        <v>298</v>
      </c>
      <c r="AX16"/>
      <c r="AY16"/>
      <c r="AZ16"/>
      <c r="BA16"/>
      <c r="BB16"/>
      <c r="BC16"/>
      <c r="BD16"/>
      <c r="BE16"/>
      <c r="BF16"/>
      <c r="BG16"/>
      <c r="BH16" s="141"/>
      <c r="BN16"/>
      <c r="BO16"/>
      <c r="BP16"/>
      <c r="BQ16"/>
      <c r="BR16"/>
      <c r="BS16"/>
      <c r="BT16"/>
      <c r="BU16"/>
      <c r="BV16"/>
      <c r="BW16"/>
      <c r="BX16"/>
      <c r="BY16"/>
      <c r="BZ16"/>
      <c r="CA16"/>
      <c r="CB16"/>
      <c r="CC16"/>
      <c r="CD16"/>
      <c r="CE16"/>
      <c r="CF16"/>
      <c r="CG16"/>
    </row>
    <row r="17" spans="2:85" ht="27.75" customHeight="1" thickBot="1">
      <c r="B17" s="151"/>
      <c r="C17" s="152" t="s">
        <v>129</v>
      </c>
      <c r="D17" s="153">
        <v>0</v>
      </c>
      <c r="E17" s="334">
        <v>0</v>
      </c>
      <c r="F17" s="335">
        <f>(E17/10)*12</f>
        <v>0</v>
      </c>
      <c r="G17" s="740" t="s">
        <v>222</v>
      </c>
      <c r="H17" s="741"/>
      <c r="I17" s="539"/>
      <c r="J17" s="539"/>
      <c r="L17" s="244">
        <f>(L$29/$Q$29)*$I17</f>
        <v>0</v>
      </c>
      <c r="M17" s="345">
        <f>(M$29/$Q$29)*$I17</f>
        <v>0</v>
      </c>
      <c r="N17" s="245">
        <f>(N$29/$Q$29)*$I17</f>
        <v>0</v>
      </c>
      <c r="P17" s="154">
        <f>SUM(L17:N17)</f>
        <v>0</v>
      </c>
      <c r="Q17" s="155">
        <f>I17-P17</f>
        <v>0</v>
      </c>
      <c r="R17" s="144"/>
      <c r="S17"/>
      <c r="T17"/>
      <c r="U17"/>
      <c r="V17"/>
      <c r="W17"/>
      <c r="X17"/>
      <c r="Y17"/>
      <c r="Z17" s="166">
        <f>SUM(Z10:Z15)</f>
        <v>0</v>
      </c>
      <c r="AA17" s="463" t="s">
        <v>369</v>
      </c>
      <c r="AB17"/>
      <c r="AC17"/>
      <c r="AD17" s="464">
        <f>SUM(AD9:AD16)</f>
        <v>0</v>
      </c>
      <c r="AE17" s="464">
        <f>SUM(AE9:AE16)</f>
        <v>0</v>
      </c>
      <c r="AF17" s="464">
        <f>SUM(AF9:AF16)</f>
        <v>0</v>
      </c>
      <c r="AG17"/>
      <c r="AH17" s="485">
        <f>SUM(AH10:AH15)</f>
        <v>0</v>
      </c>
      <c r="AI17" s="486" t="s">
        <v>110</v>
      </c>
      <c r="AJ17"/>
      <c r="AK17"/>
      <c r="AL17"/>
      <c r="AM17"/>
      <c r="AN17"/>
      <c r="AO17" s="464">
        <f>SUM(AO9:AO16)</f>
        <v>0</v>
      </c>
      <c r="AP17" s="464">
        <f>SUM(AP9:AP16)</f>
        <v>0</v>
      </c>
      <c r="AQ17" s="464">
        <f>SUM(AQ9:AQ16)</f>
        <v>0</v>
      </c>
      <c r="AR17"/>
      <c r="AS17" s="166">
        <f>SUM(AS11:AS16)</f>
        <v>0.3</v>
      </c>
      <c r="AT17" s="167">
        <f>SUM(AT11:AT16)</f>
        <v>0.7</v>
      </c>
      <c r="AU17" s="168">
        <f>SUM(AU11:AU16)</f>
        <v>0</v>
      </c>
      <c r="AV17" s="14"/>
      <c r="AX17"/>
      <c r="AY17"/>
      <c r="AZ17"/>
      <c r="BA17"/>
      <c r="BB17"/>
      <c r="BC17"/>
      <c r="BD17"/>
      <c r="BE17"/>
      <c r="BF17"/>
      <c r="BG17"/>
      <c r="BH17" s="141"/>
      <c r="BJ17" s="12"/>
      <c r="BN17"/>
      <c r="BO17"/>
      <c r="BP17"/>
      <c r="BQ17"/>
      <c r="BR17"/>
      <c r="BS17"/>
      <c r="BT17"/>
      <c r="BU17"/>
      <c r="BV17"/>
      <c r="BW17"/>
      <c r="BX17"/>
      <c r="BY17"/>
      <c r="BZ17"/>
      <c r="CA17"/>
      <c r="CB17"/>
      <c r="CC17"/>
      <c r="CD17"/>
      <c r="CE17"/>
      <c r="CF17"/>
      <c r="CG17"/>
    </row>
    <row r="18" spans="2:85" ht="21" thickBot="1">
      <c r="B18" s="14"/>
      <c r="C18" s="158"/>
      <c r="D18" s="126" t="s">
        <v>56</v>
      </c>
      <c r="E18" s="14"/>
      <c r="F18" s="126" t="s">
        <v>56</v>
      </c>
      <c r="G18" s="159"/>
      <c r="H18" s="159"/>
      <c r="I18" s="683" t="s">
        <v>131</v>
      </c>
      <c r="J18" s="684"/>
      <c r="L18" s="239" t="str">
        <f>L10</f>
        <v>Service A</v>
      </c>
      <c r="M18" s="240" t="str">
        <f t="shared" ref="M18:N18" si="12">M10</f>
        <v>Service B</v>
      </c>
      <c r="N18" s="241" t="str">
        <f t="shared" si="12"/>
        <v>Service C</v>
      </c>
      <c r="P18" s="738" t="s">
        <v>132</v>
      </c>
      <c r="Q18" s="739"/>
      <c r="R18" s="14"/>
      <c r="S18"/>
      <c r="T18"/>
      <c r="U18"/>
      <c r="V18"/>
      <c r="W18"/>
      <c r="X18"/>
      <c r="Y18"/>
      <c r="Z18"/>
      <c r="AA18"/>
      <c r="AB18"/>
      <c r="AC18"/>
      <c r="AD18"/>
      <c r="AE18"/>
      <c r="AF18"/>
      <c r="AG18"/>
      <c r="AH18"/>
      <c r="AI18"/>
      <c r="AJ18"/>
      <c r="AK18"/>
      <c r="AL18"/>
      <c r="AM18"/>
      <c r="AN18"/>
      <c r="AO18"/>
      <c r="AP18"/>
      <c r="AQ18"/>
      <c r="AR18"/>
      <c r="AV18" s="14"/>
      <c r="AX18"/>
      <c r="AY18"/>
      <c r="AZ18"/>
      <c r="BA18"/>
      <c r="BB18"/>
      <c r="BC18"/>
      <c r="BD18"/>
      <c r="BE18"/>
      <c r="BF18"/>
      <c r="BG18"/>
      <c r="BH18" s="121"/>
      <c r="BJ18" s="12"/>
      <c r="BN18"/>
      <c r="BO18"/>
      <c r="BP18"/>
      <c r="BQ18"/>
      <c r="BR18"/>
      <c r="BS18"/>
      <c r="BT18"/>
      <c r="BU18"/>
      <c r="BV18"/>
      <c r="BW18"/>
      <c r="BX18"/>
      <c r="BY18"/>
      <c r="BZ18"/>
      <c r="CA18"/>
      <c r="CB18"/>
      <c r="CC18"/>
      <c r="CD18"/>
      <c r="CE18"/>
      <c r="CF18"/>
      <c r="CG18"/>
    </row>
    <row r="19" spans="2:85" ht="29.4" thickBot="1">
      <c r="B19" s="14"/>
      <c r="C19" s="158"/>
      <c r="D19" s="161">
        <f>SUM(D10:D17)</f>
        <v>0</v>
      </c>
      <c r="E19" s="14"/>
      <c r="F19" s="161">
        <f>SUM(F10:F17)</f>
        <v>0</v>
      </c>
      <c r="G19" s="159"/>
      <c r="H19" s="162"/>
      <c r="I19" s="355">
        <f>SUM(I10:I17)</f>
        <v>0</v>
      </c>
      <c r="J19" s="355">
        <f>SUM(J10:J17)</f>
        <v>0</v>
      </c>
      <c r="L19" s="264">
        <f>SUM(L11:L18)</f>
        <v>0</v>
      </c>
      <c r="M19" s="163">
        <f>SUM(M11:M18)</f>
        <v>0</v>
      </c>
      <c r="N19" s="243">
        <f>SUM(N11:N18)</f>
        <v>0</v>
      </c>
      <c r="P19" s="164" t="s">
        <v>7</v>
      </c>
      <c r="Q19" s="165">
        <f>SUM(L19:O19)</f>
        <v>0</v>
      </c>
      <c r="R19" s="14"/>
      <c r="S19"/>
      <c r="T19"/>
      <c r="U19"/>
      <c r="V19"/>
      <c r="W19"/>
      <c r="X19"/>
      <c r="Y19"/>
      <c r="Z19"/>
      <c r="AA19"/>
      <c r="AB19"/>
      <c r="AC19"/>
      <c r="AD19"/>
      <c r="AE19"/>
      <c r="AF19"/>
      <c r="AG19"/>
      <c r="AH19"/>
      <c r="AI19"/>
      <c r="AJ19"/>
      <c r="AK19"/>
      <c r="AL19"/>
      <c r="AM19"/>
      <c r="AN19"/>
      <c r="AO19"/>
      <c r="AP19"/>
      <c r="AQ19"/>
      <c r="AR19"/>
      <c r="AX19"/>
      <c r="AY19"/>
      <c r="AZ19"/>
      <c r="BA19"/>
      <c r="BB19"/>
      <c r="BC19"/>
      <c r="BD19"/>
      <c r="BE19"/>
      <c r="BF19"/>
      <c r="BG19"/>
      <c r="BH19" s="123"/>
      <c r="BJ19" s="12"/>
      <c r="BN19"/>
      <c r="BO19"/>
      <c r="BP19"/>
      <c r="BQ19"/>
      <c r="BR19"/>
      <c r="BS19"/>
      <c r="BT19"/>
      <c r="BU19"/>
      <c r="BV19"/>
      <c r="BW19"/>
      <c r="BX19"/>
      <c r="BY19"/>
      <c r="BZ19"/>
      <c r="CA19"/>
      <c r="CB19"/>
      <c r="CC19"/>
      <c r="CD19"/>
      <c r="CE19"/>
      <c r="CF19"/>
      <c r="CG19"/>
    </row>
    <row r="20" spans="2:85" ht="13.8" thickBot="1">
      <c r="P20" s="169"/>
      <c r="R20" s="14"/>
      <c r="S20"/>
      <c r="T20"/>
      <c r="U20"/>
      <c r="V20"/>
      <c r="W20"/>
      <c r="X20"/>
      <c r="Y20"/>
      <c r="Z20"/>
      <c r="AA20"/>
      <c r="AB20"/>
      <c r="AC20"/>
      <c r="AD20"/>
      <c r="AE20"/>
      <c r="AF20"/>
      <c r="AG20"/>
      <c r="AH20"/>
      <c r="AI20"/>
      <c r="AJ20"/>
      <c r="AK20"/>
      <c r="AL20"/>
      <c r="AM20"/>
      <c r="AN20"/>
      <c r="AO20"/>
      <c r="AP20"/>
      <c r="AQ20"/>
      <c r="AR20"/>
      <c r="AV20" s="14"/>
      <c r="AX20"/>
      <c r="AY20"/>
      <c r="AZ20"/>
      <c r="BA20"/>
      <c r="BB20"/>
      <c r="BC20"/>
      <c r="BD20"/>
      <c r="BE20"/>
      <c r="BF20"/>
      <c r="BG20"/>
      <c r="BH20" s="121"/>
      <c r="BJ20" s="12"/>
      <c r="BN20"/>
      <c r="BO20"/>
      <c r="BP20"/>
      <c r="BQ20"/>
      <c r="BR20"/>
      <c r="BS20"/>
      <c r="BT20"/>
      <c r="BU20"/>
      <c r="BV20"/>
      <c r="BW20"/>
      <c r="BX20"/>
      <c r="BY20"/>
      <c r="BZ20"/>
      <c r="CA20"/>
      <c r="CB20"/>
      <c r="CC20"/>
      <c r="CD20"/>
      <c r="CE20"/>
      <c r="CF20"/>
      <c r="CG20"/>
    </row>
    <row r="21" spans="2:85" ht="40.200000000000003" customHeight="1" thickBot="1">
      <c r="D21" s="170" t="s">
        <v>284</v>
      </c>
      <c r="I21" s="12"/>
      <c r="J21" s="170" t="s">
        <v>287</v>
      </c>
      <c r="R21" s="14"/>
      <c r="S21"/>
      <c r="T21"/>
      <c r="U21"/>
      <c r="V21"/>
      <c r="W21"/>
      <c r="X21"/>
      <c r="Y21"/>
      <c r="Z21"/>
      <c r="AA21"/>
      <c r="AB21"/>
      <c r="AC21"/>
      <c r="AD21"/>
      <c r="AE21"/>
      <c r="AF21"/>
      <c r="AG21"/>
      <c r="AH21"/>
      <c r="AI21"/>
      <c r="AJ21"/>
      <c r="AK21"/>
      <c r="AL21"/>
      <c r="AM21"/>
      <c r="AN21"/>
      <c r="AO21"/>
      <c r="AP21"/>
      <c r="AQ21"/>
      <c r="AR21"/>
      <c r="AS21"/>
      <c r="AU21"/>
      <c r="AV21"/>
      <c r="AW21"/>
      <c r="AX21"/>
      <c r="AY21"/>
      <c r="AZ21"/>
      <c r="BA21"/>
      <c r="BB21"/>
      <c r="BC21"/>
      <c r="BD21"/>
      <c r="BE21"/>
      <c r="BF21"/>
      <c r="BG21"/>
      <c r="BH21" s="121"/>
      <c r="BJ21" s="12"/>
      <c r="BL21" s="14"/>
      <c r="BN21"/>
      <c r="BO21"/>
      <c r="BP21"/>
      <c r="BQ21"/>
      <c r="BR21"/>
      <c r="BS21"/>
      <c r="BT21"/>
      <c r="BU21"/>
      <c r="BV21"/>
      <c r="BW21"/>
      <c r="BX21"/>
      <c r="BY21"/>
      <c r="BZ21"/>
      <c r="CA21"/>
      <c r="CB21"/>
      <c r="CC21"/>
      <c r="CD21"/>
      <c r="CE21"/>
      <c r="CF21"/>
      <c r="CG21"/>
    </row>
    <row r="22" spans="2:85" ht="19.5" customHeight="1">
      <c r="D22" s="161">
        <v>43786.007221534506</v>
      </c>
      <c r="I22" s="12"/>
      <c r="J22" s="161">
        <f>AU17</f>
        <v>0</v>
      </c>
      <c r="Z22"/>
      <c r="AA22"/>
      <c r="AB22"/>
      <c r="AC22"/>
      <c r="AD22"/>
      <c r="AE22"/>
      <c r="AF22"/>
      <c r="AG22"/>
      <c r="AH22"/>
      <c r="AI22"/>
      <c r="AJ22"/>
      <c r="AK22"/>
      <c r="AL22"/>
      <c r="AM22"/>
      <c r="AN22"/>
      <c r="AO22"/>
      <c r="AP22"/>
      <c r="AQ22"/>
      <c r="AU22"/>
      <c r="AV22"/>
      <c r="AW22"/>
      <c r="AX22"/>
      <c r="AY22"/>
      <c r="AZ22"/>
      <c r="BA22"/>
      <c r="BB22"/>
      <c r="BC22"/>
      <c r="BD22"/>
      <c r="BE22"/>
      <c r="BF22"/>
      <c r="BG22"/>
      <c r="BH22" s="121"/>
      <c r="BJ22" s="12"/>
      <c r="BN22"/>
      <c r="BO22"/>
      <c r="BP22"/>
      <c r="BQ22"/>
      <c r="BR22"/>
      <c r="BS22"/>
      <c r="BT22"/>
      <c r="BU22"/>
      <c r="BV22"/>
      <c r="BW22"/>
      <c r="BX22"/>
      <c r="BY22"/>
      <c r="BZ22"/>
      <c r="CA22"/>
      <c r="CB22"/>
      <c r="CC22"/>
      <c r="CD22"/>
      <c r="CE22"/>
      <c r="CF22"/>
      <c r="CG22"/>
    </row>
    <row r="23" spans="2:85">
      <c r="I23" s="120"/>
      <c r="M23" s="12" t="s">
        <v>285</v>
      </c>
      <c r="Z23"/>
      <c r="AA23"/>
      <c r="AB23"/>
      <c r="AC23"/>
      <c r="AD23"/>
      <c r="AE23"/>
      <c r="AF23"/>
      <c r="AH23"/>
      <c r="AI23"/>
      <c r="AJ23"/>
      <c r="AK23"/>
      <c r="AL23"/>
      <c r="AM23"/>
      <c r="AN23"/>
      <c r="AO23"/>
      <c r="AP23"/>
      <c r="AQ23"/>
      <c r="AU23"/>
      <c r="AV23"/>
      <c r="AW23"/>
      <c r="AX23"/>
      <c r="AY23"/>
      <c r="AZ23"/>
      <c r="BA23"/>
      <c r="BB23"/>
      <c r="BC23"/>
      <c r="BD23"/>
      <c r="BE23"/>
      <c r="BF23"/>
      <c r="BG23"/>
      <c r="BH23" s="121"/>
      <c r="BJ23" s="12"/>
      <c r="BN23"/>
      <c r="BO23"/>
      <c r="BP23"/>
      <c r="BQ23"/>
      <c r="BR23"/>
      <c r="BS23"/>
      <c r="BT23"/>
      <c r="BU23"/>
      <c r="BV23"/>
      <c r="BW23"/>
      <c r="BX23"/>
      <c r="BY23"/>
      <c r="BZ23"/>
      <c r="CA23"/>
      <c r="CB23"/>
      <c r="CC23"/>
      <c r="CD23"/>
      <c r="CE23"/>
      <c r="CF23"/>
      <c r="CG23"/>
    </row>
    <row r="24" spans="2:85">
      <c r="Z24"/>
      <c r="AA24"/>
      <c r="AB24"/>
      <c r="AC24"/>
      <c r="AD24"/>
      <c r="AE24"/>
      <c r="AF24"/>
      <c r="AH24"/>
      <c r="AI24"/>
      <c r="AJ24"/>
      <c r="AK24"/>
      <c r="AL24"/>
      <c r="AM24"/>
      <c r="AN24"/>
      <c r="AO24"/>
      <c r="AP24"/>
      <c r="AQ24"/>
      <c r="AU24"/>
      <c r="AV24"/>
      <c r="AW24"/>
      <c r="AX24"/>
      <c r="AY24"/>
      <c r="AZ24"/>
      <c r="BA24"/>
      <c r="BB24"/>
      <c r="BC24"/>
      <c r="BD24"/>
      <c r="BE24"/>
      <c r="BF24"/>
      <c r="BG24"/>
      <c r="BI24" s="121"/>
      <c r="BJ24" s="12"/>
      <c r="BN24"/>
      <c r="BO24"/>
      <c r="BP24"/>
      <c r="BQ24"/>
      <c r="BR24"/>
      <c r="BS24"/>
      <c r="BT24"/>
      <c r="BU24"/>
      <c r="BV24"/>
      <c r="BW24"/>
      <c r="BX24"/>
      <c r="BY24"/>
      <c r="BZ24"/>
      <c r="CA24"/>
      <c r="CB24"/>
      <c r="CC24"/>
      <c r="CD24"/>
      <c r="CE24"/>
      <c r="CF24"/>
      <c r="CG24"/>
    </row>
    <row r="25" spans="2:85">
      <c r="Z25"/>
      <c r="AA25"/>
      <c r="AB25"/>
      <c r="AC25"/>
      <c r="AD25"/>
      <c r="AE25"/>
      <c r="AF25"/>
      <c r="AH25"/>
      <c r="AI25"/>
      <c r="AJ25"/>
      <c r="AK25"/>
      <c r="AL25"/>
      <c r="AM25"/>
      <c r="AN25"/>
      <c r="AO25"/>
      <c r="AP25"/>
      <c r="AQ25"/>
      <c r="AU25"/>
      <c r="AV25"/>
      <c r="AW25"/>
      <c r="AX25"/>
      <c r="AY25"/>
      <c r="AZ25"/>
      <c r="BA25"/>
      <c r="BB25"/>
      <c r="BC25"/>
      <c r="BD25"/>
      <c r="BE25"/>
      <c r="BF25"/>
      <c r="BG25"/>
      <c r="BI25" s="121"/>
      <c r="BJ25" s="12"/>
      <c r="BN25"/>
      <c r="BO25"/>
      <c r="BP25"/>
      <c r="BQ25"/>
      <c r="BR25"/>
      <c r="BS25"/>
      <c r="BT25"/>
      <c r="BU25"/>
      <c r="BV25"/>
      <c r="BW25"/>
      <c r="BX25"/>
      <c r="BY25"/>
      <c r="BZ25"/>
      <c r="CA25"/>
      <c r="CB25"/>
      <c r="CC25"/>
      <c r="CD25"/>
      <c r="CE25"/>
      <c r="CF25"/>
      <c r="CG25"/>
    </row>
    <row r="26" spans="2:85" ht="13.8" thickBot="1">
      <c r="P26" s="169"/>
      <c r="Z26"/>
      <c r="AA26"/>
      <c r="AB26"/>
      <c r="AC26"/>
      <c r="AD26"/>
      <c r="AE26"/>
      <c r="AF26"/>
      <c r="AH26"/>
      <c r="AI26"/>
      <c r="AJ26"/>
      <c r="AK26"/>
      <c r="AL26"/>
      <c r="AM26"/>
      <c r="AN26"/>
      <c r="AO26"/>
      <c r="AP26"/>
      <c r="AQ26"/>
      <c r="AU26"/>
      <c r="AV26"/>
      <c r="AW26"/>
      <c r="AX26"/>
      <c r="AY26"/>
      <c r="AZ26"/>
      <c r="BA26"/>
      <c r="BB26"/>
      <c r="BC26"/>
      <c r="BD26"/>
      <c r="BE26"/>
      <c r="BF26"/>
      <c r="BG26"/>
      <c r="BI26" s="121"/>
      <c r="BJ26" s="12"/>
      <c r="BN26"/>
      <c r="BO26"/>
      <c r="BP26"/>
      <c r="BQ26"/>
      <c r="BR26"/>
      <c r="BS26"/>
      <c r="BT26"/>
      <c r="BU26"/>
      <c r="BV26"/>
      <c r="BW26"/>
      <c r="BX26"/>
      <c r="BY26"/>
      <c r="BZ26"/>
      <c r="CA26"/>
      <c r="CB26"/>
      <c r="CC26"/>
      <c r="CD26"/>
      <c r="CE26"/>
      <c r="CF26"/>
      <c r="CG26"/>
    </row>
    <row r="27" spans="2:85" ht="13.5" customHeight="1" thickBot="1">
      <c r="G27" s="12"/>
      <c r="H27" s="12"/>
      <c r="I27" s="12"/>
      <c r="L27" s="742" t="s">
        <v>299</v>
      </c>
      <c r="M27" s="743"/>
      <c r="N27" s="744"/>
      <c r="AU27"/>
      <c r="AV27"/>
      <c r="AW27"/>
      <c r="AX27"/>
      <c r="AY27"/>
      <c r="AZ27"/>
      <c r="BA27"/>
      <c r="BB27"/>
      <c r="BC27"/>
      <c r="BD27"/>
      <c r="BE27"/>
      <c r="BF27"/>
      <c r="BG27"/>
      <c r="BI27" s="121"/>
      <c r="BJ27" s="12"/>
      <c r="BN27"/>
      <c r="BO27"/>
      <c r="BP27"/>
      <c r="BQ27"/>
      <c r="BR27"/>
      <c r="BS27"/>
      <c r="BT27"/>
      <c r="BU27"/>
      <c r="BV27"/>
      <c r="BW27"/>
      <c r="BX27"/>
      <c r="BY27"/>
      <c r="BZ27"/>
      <c r="CA27"/>
      <c r="CB27"/>
      <c r="CC27"/>
      <c r="CD27"/>
      <c r="CE27"/>
      <c r="CF27"/>
      <c r="CG27"/>
    </row>
    <row r="28" spans="2:85" ht="13.8" thickBot="1">
      <c r="G28" s="12"/>
      <c r="H28" s="12"/>
      <c r="I28" s="12"/>
      <c r="L28" s="236" t="s">
        <v>214</v>
      </c>
      <c r="M28" s="237" t="s">
        <v>215</v>
      </c>
      <c r="N28" s="238" t="s">
        <v>216</v>
      </c>
      <c r="AU28"/>
      <c r="AV28"/>
      <c r="AW28"/>
      <c r="AX28"/>
      <c r="AY28"/>
      <c r="AZ28"/>
      <c r="BA28"/>
      <c r="BB28"/>
      <c r="BC28"/>
      <c r="BD28"/>
      <c r="BE28"/>
      <c r="BF28"/>
      <c r="BG28"/>
      <c r="BI28" s="121"/>
      <c r="BJ28" s="12"/>
      <c r="BN28"/>
      <c r="BO28"/>
      <c r="BP28"/>
      <c r="BQ28"/>
      <c r="BR28"/>
      <c r="BS28"/>
      <c r="BT28"/>
      <c r="BU28"/>
      <c r="BV28"/>
      <c r="BW28"/>
      <c r="BX28"/>
      <c r="BY28"/>
      <c r="BZ28"/>
      <c r="CA28"/>
      <c r="CB28"/>
      <c r="CC28"/>
      <c r="CD28"/>
      <c r="CE28"/>
      <c r="CF28"/>
      <c r="CG28"/>
    </row>
    <row r="29" spans="2:85" ht="14.4" thickBot="1">
      <c r="L29" s="233">
        <f>VLOOKUP(L$28,'Rate Calculation Worksheet'!$C$23:$D$25,2,FALSE)</f>
        <v>100</v>
      </c>
      <c r="M29" s="234">
        <f>VLOOKUP(M$28,'Rate Calculation Worksheet'!$C$23:$D$25,2,FALSE)</f>
        <v>500</v>
      </c>
      <c r="N29" s="235">
        <f>VLOOKUP(N$28,'Rate Calculation Worksheet'!$C$23:$D$25,2,FALSE)</f>
        <v>1000</v>
      </c>
      <c r="P29" s="46" t="s">
        <v>78</v>
      </c>
      <c r="Q29" s="171">
        <f>SUM(L29:N29)</f>
        <v>1600</v>
      </c>
      <c r="Z29" s="14"/>
      <c r="AA29" s="14"/>
      <c r="AB29" s="14"/>
      <c r="AC29" s="14"/>
      <c r="AD29" s="14"/>
      <c r="AE29" s="14"/>
      <c r="AF29" s="14"/>
      <c r="AU29"/>
      <c r="AV29"/>
      <c r="AW29"/>
      <c r="AX29"/>
      <c r="AY29"/>
      <c r="AZ29"/>
      <c r="BA29"/>
      <c r="BB29"/>
      <c r="BC29"/>
      <c r="BD29"/>
      <c r="BE29"/>
      <c r="BF29"/>
      <c r="BG29"/>
      <c r="BI29" s="121"/>
      <c r="BJ29" s="12"/>
      <c r="BN29" s="14"/>
      <c r="BO29" s="14"/>
      <c r="BP29" s="14"/>
      <c r="BQ29" s="14"/>
      <c r="BR29" s="14"/>
      <c r="BS29" s="14"/>
      <c r="BT29" s="14"/>
    </row>
    <row r="30" spans="2:85">
      <c r="B30" s="674" t="s">
        <v>30</v>
      </c>
      <c r="C30" s="675"/>
      <c r="D30" s="675"/>
      <c r="E30" s="675"/>
      <c r="F30" s="675"/>
      <c r="G30" s="675"/>
      <c r="H30" s="675"/>
      <c r="I30" s="676"/>
      <c r="L30" s="529">
        <f>L29/$Q$29</f>
        <v>6.25E-2</v>
      </c>
      <c r="M30" s="529">
        <f t="shared" ref="M30:N30" si="13">M29/$Q$29</f>
        <v>0.3125</v>
      </c>
      <c r="N30" s="529">
        <f t="shared" si="13"/>
        <v>0.625</v>
      </c>
      <c r="Z30" s="14"/>
      <c r="AA30" s="14"/>
      <c r="AB30" s="14"/>
      <c r="AC30" s="14"/>
      <c r="AD30" s="14"/>
      <c r="AE30" s="14"/>
      <c r="AF30" s="14"/>
      <c r="BI30" s="121"/>
      <c r="BJ30" s="12"/>
      <c r="BN30" s="14"/>
      <c r="BO30" s="14"/>
      <c r="BP30" s="14"/>
      <c r="BQ30" s="14"/>
      <c r="BR30" s="14"/>
      <c r="BS30" s="14"/>
      <c r="BT30" s="14"/>
    </row>
    <row r="31" spans="2:85" ht="13.8" thickBot="1">
      <c r="B31" s="677"/>
      <c r="C31" s="678"/>
      <c r="D31" s="678"/>
      <c r="E31" s="678"/>
      <c r="F31" s="678"/>
      <c r="G31" s="678"/>
      <c r="H31" s="678"/>
      <c r="I31" s="679"/>
      <c r="Z31" s="14"/>
      <c r="AA31" s="14"/>
      <c r="AB31" s="14"/>
      <c r="AC31" s="14"/>
      <c r="AD31" s="14"/>
      <c r="AE31" s="14"/>
      <c r="AF31" s="14"/>
      <c r="AH31" s="14"/>
      <c r="AI31" s="14"/>
      <c r="AJ31" s="14"/>
      <c r="AK31" s="14"/>
      <c r="AL31" s="14"/>
      <c r="AM31" s="14"/>
      <c r="AN31" s="14"/>
      <c r="AO31" s="14"/>
      <c r="AP31" s="14"/>
      <c r="AQ31" s="14"/>
      <c r="BI31" s="121"/>
      <c r="BJ31" s="12"/>
      <c r="BN31" s="14"/>
      <c r="BO31" s="14"/>
      <c r="BP31" s="14"/>
      <c r="BQ31" s="14"/>
      <c r="BR31" s="14"/>
      <c r="BS31" s="14"/>
      <c r="BT31" s="14"/>
    </row>
    <row r="32" spans="2:85" s="14" customFormat="1" ht="27" thickBot="1">
      <c r="D32" s="301"/>
      <c r="E32" s="336" t="s">
        <v>223</v>
      </c>
      <c r="F32" s="173"/>
      <c r="G32" s="158"/>
      <c r="H32" s="158"/>
      <c r="I32" s="172"/>
      <c r="J32"/>
      <c r="K32"/>
      <c r="L32" s="174"/>
      <c r="M32" s="175"/>
      <c r="N32" s="175"/>
      <c r="O32"/>
      <c r="BI32" s="123"/>
    </row>
    <row r="33" spans="2:79" s="14" customFormat="1" ht="13.8" thickBot="1">
      <c r="B33" s="246"/>
      <c r="C33" s="247"/>
      <c r="D33" s="248"/>
      <c r="E33" s="248"/>
      <c r="F33" s="248"/>
      <c r="G33" s="249"/>
      <c r="H33" s="249"/>
      <c r="I33" s="250"/>
      <c r="J33"/>
      <c r="K33"/>
      <c r="O33"/>
      <c r="P33" s="683" t="s">
        <v>80</v>
      </c>
      <c r="Q33" s="684"/>
      <c r="Z33" s="12"/>
      <c r="AA33" s="12"/>
      <c r="AB33" s="12"/>
      <c r="AC33" s="12"/>
      <c r="AD33" s="12"/>
      <c r="AE33" s="12"/>
      <c r="AF33" s="12"/>
      <c r="BI33" s="123"/>
      <c r="BN33" s="12"/>
      <c r="BO33" s="12"/>
      <c r="BP33" s="12"/>
      <c r="BQ33" s="12"/>
      <c r="BR33" s="12"/>
      <c r="BS33" s="12"/>
      <c r="BT33" s="12"/>
    </row>
    <row r="34" spans="2:79" s="14" customFormat="1" ht="40.200000000000003" thickBot="1">
      <c r="B34" s="124" t="s">
        <v>8</v>
      </c>
      <c r="C34" s="125" t="s">
        <v>12</v>
      </c>
      <c r="D34" s="126" t="s">
        <v>28</v>
      </c>
      <c r="E34" s="126" t="s">
        <v>184</v>
      </c>
      <c r="F34" s="125" t="s">
        <v>113</v>
      </c>
      <c r="G34" s="126" t="s">
        <v>114</v>
      </c>
      <c r="H34" s="127" t="s">
        <v>115</v>
      </c>
      <c r="I34" s="126" t="s">
        <v>290</v>
      </c>
      <c r="J34"/>
      <c r="K34"/>
      <c r="L34" s="680" t="s">
        <v>293</v>
      </c>
      <c r="M34" s="681"/>
      <c r="N34" s="682"/>
      <c r="O34"/>
      <c r="P34" s="176" t="s">
        <v>79</v>
      </c>
      <c r="Q34" s="133" t="s">
        <v>34</v>
      </c>
      <c r="BI34" s="123"/>
    </row>
    <row r="35" spans="2:79" s="14" customFormat="1" ht="20.25" customHeight="1" thickBot="1">
      <c r="B35" s="128" t="s">
        <v>86</v>
      </c>
      <c r="C35" s="129"/>
      <c r="D35" s="130"/>
      <c r="E35" s="130"/>
      <c r="F35" s="130"/>
      <c r="G35" s="131"/>
      <c r="H35" s="131"/>
      <c r="I35" s="231"/>
      <c r="J35"/>
      <c r="K35"/>
      <c r="L35" s="346"/>
      <c r="M35" s="131"/>
      <c r="N35" s="231"/>
      <c r="O35"/>
      <c r="P35" s="346"/>
      <c r="Q35" s="231"/>
      <c r="Z35" s="12"/>
      <c r="AA35" s="12"/>
      <c r="AB35" s="12"/>
      <c r="AC35" s="12"/>
      <c r="AD35" s="12"/>
      <c r="AE35" s="12"/>
      <c r="AF35" s="12"/>
      <c r="AH35" s="12"/>
      <c r="AI35" s="12"/>
      <c r="AJ35" s="12"/>
      <c r="AK35" s="12"/>
      <c r="AL35" s="12"/>
      <c r="AM35" s="12"/>
      <c r="AN35" s="12"/>
      <c r="AO35" s="12"/>
      <c r="AP35" s="12"/>
      <c r="AQ35" s="12"/>
      <c r="BI35" s="123"/>
      <c r="BN35" s="12"/>
      <c r="BO35" s="12"/>
      <c r="BP35" s="12"/>
      <c r="BQ35" s="12"/>
      <c r="BR35" s="12"/>
      <c r="BS35" s="12"/>
      <c r="BT35" s="12"/>
    </row>
    <row r="36" spans="2:79" ht="62.4" customHeight="1" thickBot="1">
      <c r="B36" s="177">
        <v>60425</v>
      </c>
      <c r="C36" s="210" t="s">
        <v>171</v>
      </c>
      <c r="D36" s="179"/>
      <c r="E36" s="180"/>
      <c r="F36" s="180"/>
      <c r="G36" s="181" t="s">
        <v>291</v>
      </c>
      <c r="H36" s="182"/>
      <c r="I36" s="183"/>
      <c r="L36" s="347"/>
      <c r="M36" s="348"/>
      <c r="N36" s="349"/>
      <c r="P36" s="139">
        <f>SUM(L36:N36)</f>
        <v>0</v>
      </c>
      <c r="Q36" s="140">
        <f>I36-P36</f>
        <v>0</v>
      </c>
      <c r="AH36" s="14"/>
      <c r="AI36" s="14"/>
      <c r="AJ36" s="14"/>
      <c r="AK36" s="14"/>
      <c r="AL36" s="14"/>
      <c r="AM36" s="14"/>
      <c r="AN36" s="14"/>
      <c r="AO36" s="14"/>
      <c r="AP36" s="14"/>
      <c r="AQ36" s="14"/>
      <c r="BI36" s="121"/>
      <c r="BJ36" s="12"/>
    </row>
    <row r="37" spans="2:79" s="14" customFormat="1" ht="20.25" customHeight="1" thickBot="1">
      <c r="B37" s="128" t="s">
        <v>87</v>
      </c>
      <c r="C37" s="129"/>
      <c r="D37" s="130"/>
      <c r="E37" s="130"/>
      <c r="F37" s="130"/>
      <c r="G37" s="131"/>
      <c r="H37" s="131"/>
      <c r="I37" s="231"/>
      <c r="J37"/>
      <c r="K37"/>
      <c r="L37" s="346"/>
      <c r="M37" s="131"/>
      <c r="N37" s="231"/>
      <c r="O37"/>
      <c r="P37" s="346"/>
      <c r="Q37" s="231"/>
      <c r="Z37" s="12"/>
      <c r="AA37" s="12"/>
      <c r="AB37" s="12"/>
      <c r="AC37" s="12"/>
      <c r="AD37" s="12"/>
      <c r="AE37" s="12"/>
      <c r="AF37" s="12"/>
      <c r="AH37" s="12"/>
      <c r="AI37" s="12"/>
      <c r="AJ37" s="12"/>
      <c r="AK37" s="12"/>
      <c r="AL37" s="12"/>
      <c r="AM37" s="12"/>
      <c r="AN37" s="12"/>
      <c r="AO37" s="12"/>
      <c r="AP37" s="12"/>
      <c r="AQ37" s="12"/>
      <c r="BI37" s="123"/>
      <c r="BN37" s="12"/>
      <c r="BO37" s="12"/>
      <c r="BP37" s="12"/>
      <c r="BQ37" s="12"/>
      <c r="BR37" s="12"/>
      <c r="BS37" s="12"/>
      <c r="BT37" s="12"/>
    </row>
    <row r="38" spans="2:79" ht="30.6" customHeight="1">
      <c r="B38" s="184">
        <v>60040</v>
      </c>
      <c r="C38" s="185" t="s">
        <v>38</v>
      </c>
      <c r="D38" s="186"/>
      <c r="E38" s="187"/>
      <c r="F38" s="187"/>
      <c r="G38" s="517"/>
      <c r="H38" s="288"/>
      <c r="I38" s="256"/>
      <c r="L38" s="347"/>
      <c r="M38" s="348"/>
      <c r="N38" s="349"/>
      <c r="P38" s="139">
        <f>SUM(L38:N38)</f>
        <v>0</v>
      </c>
      <c r="Q38" s="140">
        <f>I38-P38</f>
        <v>0</v>
      </c>
    </row>
    <row r="39" spans="2:79" ht="21.6" customHeight="1">
      <c r="B39" s="209">
        <v>60150</v>
      </c>
      <c r="C39" s="178" t="s">
        <v>104</v>
      </c>
      <c r="D39" s="179"/>
      <c r="E39" s="180"/>
      <c r="F39" s="180"/>
      <c r="G39" s="518"/>
      <c r="H39" s="289"/>
      <c r="I39" s="257"/>
      <c r="L39" s="347"/>
      <c r="M39" s="348"/>
      <c r="N39" s="349"/>
      <c r="P39" s="139">
        <f>SUM(L39:N39)</f>
        <v>0</v>
      </c>
      <c r="Q39" s="140">
        <f>I39-P39</f>
        <v>0</v>
      </c>
    </row>
    <row r="40" spans="2:79" ht="27.6" customHeight="1">
      <c r="B40" s="209">
        <v>60050</v>
      </c>
      <c r="C40" s="178" t="s">
        <v>13</v>
      </c>
      <c r="D40" s="179"/>
      <c r="E40" s="180"/>
      <c r="F40" s="180"/>
      <c r="G40" s="518"/>
      <c r="H40" s="289"/>
      <c r="I40" s="257"/>
      <c r="L40" s="347"/>
      <c r="M40" s="348"/>
      <c r="N40" s="349"/>
      <c r="P40" s="139">
        <f>SUM(L40:N40)</f>
        <v>0</v>
      </c>
      <c r="Q40" s="140">
        <f>I40-P40</f>
        <v>0</v>
      </c>
      <c r="Z40" s="14"/>
      <c r="AA40" s="14"/>
      <c r="AB40" s="14"/>
      <c r="AC40" s="14"/>
      <c r="AD40" s="14"/>
      <c r="AE40" s="14"/>
      <c r="AF40" s="14"/>
      <c r="BN40" s="14"/>
      <c r="BO40" s="14"/>
      <c r="BP40" s="14"/>
      <c r="BQ40" s="14"/>
      <c r="BR40" s="14"/>
      <c r="BS40" s="14"/>
      <c r="BT40" s="14"/>
    </row>
    <row r="41" spans="2:79" ht="31.2" customHeight="1">
      <c r="B41" s="209">
        <v>60225</v>
      </c>
      <c r="C41" s="178" t="s">
        <v>88</v>
      </c>
      <c r="D41" s="179"/>
      <c r="E41" s="180"/>
      <c r="F41" s="180"/>
      <c r="G41" s="518"/>
      <c r="H41" s="289"/>
      <c r="I41" s="257"/>
      <c r="L41" s="347"/>
      <c r="M41" s="348"/>
      <c r="N41" s="349"/>
      <c r="P41" s="139">
        <f>SUM(L41:N41)</f>
        <v>0</v>
      </c>
      <c r="Q41" s="140">
        <f>I41-P41</f>
        <v>0</v>
      </c>
    </row>
    <row r="42" spans="2:79" ht="37.950000000000003" customHeight="1" thickBot="1">
      <c r="B42" s="177">
        <v>74100</v>
      </c>
      <c r="C42" s="210" t="s">
        <v>41</v>
      </c>
      <c r="D42" s="179"/>
      <c r="E42" s="180"/>
      <c r="F42" s="180"/>
      <c r="G42" s="518"/>
      <c r="H42" s="289"/>
      <c r="I42" s="257"/>
      <c r="L42" s="347"/>
      <c r="M42" s="348"/>
      <c r="N42" s="349"/>
      <c r="P42" s="139">
        <f>SUM(L42:N42)</f>
        <v>0</v>
      </c>
      <c r="Q42" s="140">
        <f>I42-P42</f>
        <v>0</v>
      </c>
      <c r="AH42" s="14"/>
      <c r="AI42" s="14"/>
      <c r="AJ42" s="14"/>
      <c r="AK42" s="14"/>
      <c r="AL42" s="14"/>
      <c r="AM42" s="14"/>
      <c r="AN42" s="14"/>
      <c r="AO42" s="14"/>
      <c r="AP42" s="14"/>
      <c r="AQ42" s="14"/>
    </row>
    <row r="43" spans="2:79" s="14" customFormat="1" ht="13.8" thickBot="1">
      <c r="B43" s="128" t="s">
        <v>40</v>
      </c>
      <c r="C43" s="129"/>
      <c r="D43" s="130"/>
      <c r="E43" s="130"/>
      <c r="F43" s="130"/>
      <c r="G43" s="131"/>
      <c r="H43" s="131"/>
      <c r="I43" s="231"/>
      <c r="J43"/>
      <c r="K43"/>
      <c r="L43" s="346"/>
      <c r="M43" s="131"/>
      <c r="N43" s="231"/>
      <c r="O43"/>
      <c r="P43" s="346"/>
      <c r="Q43" s="231"/>
      <c r="W43" s="156" t="s">
        <v>268</v>
      </c>
      <c r="Z43" s="12"/>
      <c r="AA43" s="12"/>
      <c r="AB43" s="12"/>
      <c r="AC43" s="12"/>
      <c r="AD43" s="12"/>
      <c r="AE43" s="12"/>
      <c r="AF43" s="12"/>
      <c r="AH43" s="12"/>
      <c r="AI43" s="12"/>
      <c r="AJ43" s="12"/>
      <c r="AK43" s="12"/>
      <c r="AL43" s="12"/>
      <c r="AM43" s="12"/>
      <c r="AN43" s="12"/>
      <c r="AO43" s="12"/>
      <c r="AP43" s="12"/>
      <c r="AQ43" s="12"/>
      <c r="BJ43" s="123"/>
      <c r="BN43" s="12"/>
      <c r="BO43" s="12"/>
      <c r="BP43" s="12"/>
      <c r="BQ43" s="12"/>
      <c r="BR43" s="12"/>
      <c r="BS43" s="12"/>
      <c r="BT43" s="12"/>
      <c r="CA43" s="156" t="s">
        <v>268</v>
      </c>
    </row>
    <row r="44" spans="2:79" ht="33" customHeight="1">
      <c r="B44" s="215">
        <v>61410</v>
      </c>
      <c r="C44" s="185" t="s">
        <v>185</v>
      </c>
      <c r="D44" s="186"/>
      <c r="E44" s="187"/>
      <c r="F44" s="187"/>
      <c r="G44" s="216"/>
      <c r="H44" s="288"/>
      <c r="I44" s="256"/>
      <c r="L44" s="347"/>
      <c r="M44" s="348"/>
      <c r="N44" s="349"/>
      <c r="P44" s="139">
        <f t="shared" ref="P44:P47" si="14">SUM(L44:N44)</f>
        <v>0</v>
      </c>
      <c r="Q44" s="140">
        <f t="shared" ref="Q44:Q47" si="15">I44-P44</f>
        <v>0</v>
      </c>
    </row>
    <row r="45" spans="2:79" ht="33" customHeight="1">
      <c r="B45" s="209">
        <v>61410</v>
      </c>
      <c r="C45" s="185" t="s">
        <v>185</v>
      </c>
      <c r="D45" s="179"/>
      <c r="E45" s="180"/>
      <c r="F45" s="180"/>
      <c r="G45" s="210"/>
      <c r="H45" s="289"/>
      <c r="I45" s="257"/>
      <c r="L45" s="347"/>
      <c r="M45" s="348"/>
      <c r="N45" s="349"/>
      <c r="P45" s="139">
        <f t="shared" si="14"/>
        <v>0</v>
      </c>
      <c r="Q45" s="140">
        <f t="shared" si="15"/>
        <v>0</v>
      </c>
    </row>
    <row r="46" spans="2:79" ht="24.6" customHeight="1">
      <c r="B46" s="209">
        <v>62050</v>
      </c>
      <c r="C46" s="178" t="s">
        <v>186</v>
      </c>
      <c r="D46" s="179"/>
      <c r="E46" s="180"/>
      <c r="F46" s="180"/>
      <c r="G46" s="210"/>
      <c r="H46" s="289"/>
      <c r="I46" s="257"/>
      <c r="L46" s="347"/>
      <c r="M46" s="348"/>
      <c r="N46" s="349"/>
      <c r="P46" s="139">
        <f t="shared" si="14"/>
        <v>0</v>
      </c>
      <c r="Q46" s="140">
        <f t="shared" si="15"/>
        <v>0</v>
      </c>
    </row>
    <row r="47" spans="2:79" ht="33" customHeight="1" thickBot="1">
      <c r="B47" s="209">
        <v>62600</v>
      </c>
      <c r="C47" s="178" t="s">
        <v>187</v>
      </c>
      <c r="D47" s="179"/>
      <c r="E47" s="180"/>
      <c r="F47" s="180"/>
      <c r="G47" s="210"/>
      <c r="H47" s="289"/>
      <c r="I47" s="257"/>
      <c r="L47" s="347"/>
      <c r="M47" s="348"/>
      <c r="N47" s="349"/>
      <c r="P47" s="139">
        <f t="shared" si="14"/>
        <v>0</v>
      </c>
      <c r="Q47" s="140">
        <f t="shared" si="15"/>
        <v>0</v>
      </c>
      <c r="Z47" s="14"/>
      <c r="AA47" s="14"/>
      <c r="AB47" s="14"/>
      <c r="AC47" s="14"/>
      <c r="AD47" s="14"/>
      <c r="AE47" s="14"/>
      <c r="AF47" s="14"/>
      <c r="BN47" s="14"/>
      <c r="BO47" s="14"/>
      <c r="BP47" s="14"/>
      <c r="BQ47" s="14"/>
      <c r="BR47" s="14"/>
      <c r="BS47" s="14"/>
      <c r="BT47" s="14"/>
    </row>
    <row r="48" spans="2:79" s="14" customFormat="1" ht="23.4" customHeight="1" thickBot="1">
      <c r="B48" s="128" t="s">
        <v>32</v>
      </c>
      <c r="C48" s="129"/>
      <c r="D48" s="130"/>
      <c r="E48" s="130"/>
      <c r="F48" s="130"/>
      <c r="G48" s="131"/>
      <c r="H48" s="131"/>
      <c r="I48" s="231"/>
      <c r="J48"/>
      <c r="K48"/>
      <c r="L48" s="346"/>
      <c r="M48" s="131"/>
      <c r="N48" s="231"/>
      <c r="O48"/>
      <c r="P48" s="346"/>
      <c r="Q48" s="231"/>
      <c r="AH48" s="12"/>
      <c r="AI48" s="12"/>
      <c r="AJ48" s="12"/>
      <c r="AK48" s="12"/>
      <c r="AL48" s="12"/>
      <c r="AM48" s="12"/>
      <c r="AN48" s="12"/>
      <c r="AO48" s="12"/>
      <c r="AP48" s="12"/>
      <c r="AQ48" s="12"/>
      <c r="AZ48" s="123"/>
    </row>
    <row r="49" spans="2:62" ht="30.6" customHeight="1">
      <c r="B49" s="215">
        <v>60070</v>
      </c>
      <c r="C49" s="185" t="s">
        <v>188</v>
      </c>
      <c r="D49" s="186"/>
      <c r="E49" s="187"/>
      <c r="F49" s="187"/>
      <c r="G49" s="216" t="s">
        <v>35</v>
      </c>
      <c r="H49" s="289"/>
      <c r="I49" s="256"/>
      <c r="L49" s="347"/>
      <c r="M49" s="348"/>
      <c r="N49" s="349"/>
      <c r="P49" s="139">
        <f>SUM(L49:N49)</f>
        <v>0</v>
      </c>
      <c r="Q49" s="140">
        <f>I49-P49</f>
        <v>0</v>
      </c>
      <c r="AZ49" s="121"/>
      <c r="BJ49" s="12"/>
    </row>
    <row r="50" spans="2:62" ht="25.95" customHeight="1" thickBot="1">
      <c r="B50" s="209">
        <v>70090</v>
      </c>
      <c r="C50" s="178" t="s">
        <v>189</v>
      </c>
      <c r="D50" s="179"/>
      <c r="E50" s="180"/>
      <c r="F50" s="180"/>
      <c r="G50" s="210" t="s">
        <v>36</v>
      </c>
      <c r="H50" s="289"/>
      <c r="I50" s="257"/>
      <c r="L50" s="347"/>
      <c r="M50" s="348"/>
      <c r="N50" s="349"/>
      <c r="P50" s="139">
        <f>SUM(L50:N50)</f>
        <v>0</v>
      </c>
      <c r="Q50" s="140">
        <f>I50-P50</f>
        <v>0</v>
      </c>
      <c r="AG50" s="14"/>
      <c r="AH50" s="14"/>
      <c r="AI50" s="14"/>
      <c r="AJ50" s="14"/>
      <c r="AK50" s="14"/>
      <c r="AL50" s="14"/>
      <c r="AM50" s="14"/>
      <c r="AN50" s="14"/>
      <c r="AO50" s="14"/>
      <c r="AP50" s="14"/>
      <c r="AY50" s="121"/>
      <c r="BJ50" s="12"/>
    </row>
    <row r="51" spans="2:62" s="14" customFormat="1" ht="10.199999999999999" customHeight="1" thickBot="1">
      <c r="B51" s="520"/>
      <c r="C51" s="521"/>
      <c r="D51" s="521"/>
      <c r="E51" s="521"/>
      <c r="F51" s="521"/>
      <c r="G51" s="521"/>
      <c r="H51" s="521"/>
      <c r="I51" s="522"/>
      <c r="J51"/>
      <c r="K51"/>
      <c r="L51" s="523"/>
      <c r="M51" s="524"/>
      <c r="N51" s="525"/>
      <c r="O51"/>
      <c r="P51" s="527"/>
      <c r="Q51" s="528"/>
      <c r="S51" s="188" t="s">
        <v>133</v>
      </c>
      <c r="T51" s="189"/>
      <c r="U51" s="189"/>
      <c r="V51" s="190"/>
      <c r="W51" s="191"/>
      <c r="X51" s="189"/>
      <c r="Y51" s="189"/>
      <c r="Z51" s="189"/>
      <c r="AA51" s="189"/>
      <c r="AB51" s="189"/>
      <c r="AC51" s="189"/>
      <c r="AD51" s="189"/>
      <c r="AE51" s="189"/>
      <c r="AF51" s="189"/>
      <c r="AG51" s="189"/>
      <c r="AH51" s="664" t="s">
        <v>134</v>
      </c>
      <c r="AI51" s="665"/>
      <c r="AJ51" s="665"/>
      <c r="AK51" s="665"/>
      <c r="AL51" s="666"/>
      <c r="AM51" s="192"/>
      <c r="AN51" s="193" t="s">
        <v>135</v>
      </c>
      <c r="AO51" s="194"/>
      <c r="AP51" s="195"/>
      <c r="AQ51" s="195"/>
      <c r="AR51" s="196"/>
      <c r="AS51" s="196"/>
      <c r="AT51" s="196"/>
      <c r="AU51" s="196"/>
      <c r="AV51" s="196"/>
      <c r="AW51" s="196"/>
      <c r="AX51" s="196"/>
      <c r="AY51" s="196"/>
      <c r="AZ51" s="196"/>
      <c r="BA51" s="196"/>
      <c r="BB51" s="196"/>
      <c r="BC51" s="196"/>
      <c r="BD51" s="197"/>
    </row>
    <row r="52" spans="2:62" s="14" customFormat="1" ht="31.5" customHeight="1" thickBot="1">
      <c r="B52" s="128" t="s">
        <v>100</v>
      </c>
      <c r="C52" s="519"/>
      <c r="D52" s="519"/>
      <c r="E52" s="519"/>
      <c r="F52" s="519"/>
      <c r="G52" s="519"/>
      <c r="H52" s="519"/>
      <c r="I52" s="540" t="s">
        <v>294</v>
      </c>
      <c r="J52"/>
      <c r="K52"/>
      <c r="L52" s="351"/>
      <c r="M52" s="526"/>
      <c r="N52" s="352"/>
      <c r="O52"/>
      <c r="P52" s="253"/>
      <c r="Q52" s="350"/>
      <c r="S52" s="263" t="s">
        <v>136</v>
      </c>
      <c r="T52" s="198" t="s">
        <v>137</v>
      </c>
      <c r="U52" s="198" t="s">
        <v>138</v>
      </c>
      <c r="V52" s="198" t="s">
        <v>139</v>
      </c>
      <c r="W52" s="198" t="s">
        <v>140</v>
      </c>
      <c r="X52" s="198" t="s">
        <v>141</v>
      </c>
      <c r="Y52" s="198" t="s">
        <v>142</v>
      </c>
      <c r="Z52" s="198" t="s">
        <v>143</v>
      </c>
      <c r="AA52" s="198" t="s">
        <v>144</v>
      </c>
      <c r="AB52" s="198" t="s">
        <v>145</v>
      </c>
      <c r="AC52" s="198" t="s">
        <v>146</v>
      </c>
      <c r="AD52" s="198" t="s">
        <v>147</v>
      </c>
      <c r="AE52" s="198" t="s">
        <v>148</v>
      </c>
      <c r="AF52" s="306" t="s">
        <v>112</v>
      </c>
      <c r="AG52" s="307"/>
      <c r="AH52" s="667" t="s">
        <v>149</v>
      </c>
      <c r="AI52" s="668"/>
      <c r="AJ52" s="669"/>
      <c r="AK52" s="667" t="s">
        <v>150</v>
      </c>
      <c r="AL52" s="669"/>
      <c r="AN52" s="199" t="s">
        <v>81</v>
      </c>
      <c r="AO52" s="200" t="s">
        <v>151</v>
      </c>
      <c r="AP52" s="201" t="s">
        <v>152</v>
      </c>
      <c r="AQ52" s="201" t="s">
        <v>153</v>
      </c>
      <c r="AR52" s="201" t="s">
        <v>154</v>
      </c>
      <c r="AS52" s="201" t="s">
        <v>155</v>
      </c>
      <c r="AT52" s="201" t="s">
        <v>96</v>
      </c>
      <c r="AU52" s="201" t="s">
        <v>102</v>
      </c>
      <c r="AV52" s="202" t="s">
        <v>156</v>
      </c>
      <c r="AW52" s="201" t="s">
        <v>157</v>
      </c>
      <c r="AX52" s="201" t="s">
        <v>158</v>
      </c>
      <c r="AY52" s="201" t="s">
        <v>159</v>
      </c>
      <c r="AZ52" s="201" t="s">
        <v>160</v>
      </c>
      <c r="BA52" s="201" t="s">
        <v>161</v>
      </c>
      <c r="BB52" s="201" t="s">
        <v>162</v>
      </c>
      <c r="BC52" s="201" t="s">
        <v>163</v>
      </c>
      <c r="BD52" s="203" t="s">
        <v>164</v>
      </c>
    </row>
    <row r="53" spans="2:62" ht="27" customHeight="1">
      <c r="B53" s="724">
        <v>73050</v>
      </c>
      <c r="C53" s="726" t="s">
        <v>31</v>
      </c>
      <c r="D53" s="728"/>
      <c r="E53" s="693"/>
      <c r="F53" s="693"/>
      <c r="G53" s="730" t="s">
        <v>266</v>
      </c>
      <c r="H53" s="732"/>
      <c r="I53" s="734">
        <f>$AV53</f>
        <v>0</v>
      </c>
      <c r="L53" s="714"/>
      <c r="M53" s="716"/>
      <c r="N53" s="695"/>
      <c r="P53" s="139">
        <f>SUM(L53:N53)</f>
        <v>0</v>
      </c>
      <c r="Q53" s="140">
        <f>I53-P53</f>
        <v>0</v>
      </c>
      <c r="R53" s="703"/>
      <c r="S53" s="704"/>
      <c r="T53" s="706"/>
      <c r="U53" s="708"/>
      <c r="V53" s="710"/>
      <c r="W53" s="712"/>
      <c r="X53" s="701"/>
      <c r="Y53" s="736">
        <f>X53*12</f>
        <v>0</v>
      </c>
      <c r="Z53" s="685"/>
      <c r="AA53" s="685"/>
      <c r="AB53" s="685"/>
      <c r="AC53" s="687" t="e">
        <f>W53/Y53</f>
        <v>#DIV/0!</v>
      </c>
      <c r="AD53" s="689"/>
      <c r="AE53" s="687" t="e">
        <f>AC53*AD53</f>
        <v>#DIV/0!</v>
      </c>
      <c r="AF53" s="302"/>
      <c r="AG53" s="303"/>
      <c r="AH53" s="670"/>
      <c r="AI53" s="691"/>
      <c r="AJ53" s="671"/>
      <c r="AK53" s="670"/>
      <c r="AL53" s="671"/>
      <c r="AN53" s="204" t="s">
        <v>165</v>
      </c>
      <c r="AO53" s="205"/>
      <c r="AP53" s="205"/>
      <c r="AQ53" s="205"/>
      <c r="AR53" s="205"/>
      <c r="AS53" s="205"/>
      <c r="AT53" s="205"/>
      <c r="AU53" s="205"/>
      <c r="AV53" s="206"/>
      <c r="AW53" s="251"/>
      <c r="AX53" s="205"/>
      <c r="AY53" s="205"/>
      <c r="AZ53" s="205"/>
      <c r="BA53" s="205"/>
      <c r="BB53" s="205"/>
      <c r="BC53" s="205"/>
      <c r="BD53" s="207">
        <f t="shared" ref="BD53:BD54" si="16">SUM(AO53:BC53)</f>
        <v>0</v>
      </c>
      <c r="BE53" s="208">
        <f>(W53*AD53)-BD53</f>
        <v>0</v>
      </c>
      <c r="BJ53" s="12"/>
    </row>
    <row r="54" spans="2:62" ht="27" thickBot="1">
      <c r="B54" s="725"/>
      <c r="C54" s="727"/>
      <c r="D54" s="729"/>
      <c r="E54" s="694"/>
      <c r="F54" s="694"/>
      <c r="G54" s="731"/>
      <c r="H54" s="733"/>
      <c r="I54" s="735"/>
      <c r="L54" s="715"/>
      <c r="M54" s="717"/>
      <c r="N54" s="696"/>
      <c r="P54" s="154"/>
      <c r="Q54" s="155"/>
      <c r="R54" s="703"/>
      <c r="S54" s="705"/>
      <c r="T54" s="707"/>
      <c r="U54" s="709"/>
      <c r="V54" s="711"/>
      <c r="W54" s="713"/>
      <c r="X54" s="702"/>
      <c r="Y54" s="737"/>
      <c r="Z54" s="686"/>
      <c r="AA54" s="686"/>
      <c r="AB54" s="686"/>
      <c r="AC54" s="688"/>
      <c r="AD54" s="690"/>
      <c r="AE54" s="688"/>
      <c r="AF54" s="304"/>
      <c r="AG54" s="305"/>
      <c r="AH54" s="672"/>
      <c r="AI54" s="692"/>
      <c r="AJ54" s="673"/>
      <c r="AK54" s="672"/>
      <c r="AL54" s="673"/>
      <c r="AN54" s="211" t="s">
        <v>166</v>
      </c>
      <c r="AO54" s="212"/>
      <c r="AP54" s="212"/>
      <c r="AQ54" s="212"/>
      <c r="AR54" s="212"/>
      <c r="AS54" s="212"/>
      <c r="AT54" s="212"/>
      <c r="AU54" s="212"/>
      <c r="AV54" s="213"/>
      <c r="AW54" s="252"/>
      <c r="AX54" s="212"/>
      <c r="AY54" s="212"/>
      <c r="AZ54" s="212"/>
      <c r="BA54" s="212"/>
      <c r="BB54" s="212"/>
      <c r="BC54" s="212"/>
      <c r="BD54" s="214">
        <f t="shared" si="16"/>
        <v>0</v>
      </c>
      <c r="BJ54" s="12"/>
    </row>
    <row r="55" spans="2:62" ht="27" customHeight="1">
      <c r="B55" s="724">
        <v>73050</v>
      </c>
      <c r="C55" s="726" t="s">
        <v>31</v>
      </c>
      <c r="D55" s="728"/>
      <c r="E55" s="693"/>
      <c r="F55" s="693"/>
      <c r="G55" s="730" t="s">
        <v>266</v>
      </c>
      <c r="H55" s="732"/>
      <c r="I55" s="734">
        <f>$AV55</f>
        <v>0</v>
      </c>
      <c r="L55" s="714"/>
      <c r="M55" s="716"/>
      <c r="N55" s="695"/>
      <c r="P55" s="433">
        <f>SUM(L55:N55)</f>
        <v>0</v>
      </c>
      <c r="Q55" s="434">
        <f>I55-P55</f>
        <v>0</v>
      </c>
      <c r="R55" s="703"/>
      <c r="S55" s="704"/>
      <c r="T55" s="706"/>
      <c r="U55" s="708"/>
      <c r="V55" s="710"/>
      <c r="W55" s="712"/>
      <c r="X55" s="701"/>
      <c r="Y55" s="736">
        <f>X55*12</f>
        <v>0</v>
      </c>
      <c r="Z55" s="685"/>
      <c r="AA55" s="685"/>
      <c r="AB55" s="685"/>
      <c r="AC55" s="687" t="e">
        <f>W55/Y55</f>
        <v>#DIV/0!</v>
      </c>
      <c r="AD55" s="689"/>
      <c r="AE55" s="687" t="e">
        <f>AC55*AD55</f>
        <v>#DIV/0!</v>
      </c>
      <c r="AF55" s="302"/>
      <c r="AG55" s="303"/>
      <c r="AH55" s="670"/>
      <c r="AI55" s="691"/>
      <c r="AJ55" s="671"/>
      <c r="AK55" s="670"/>
      <c r="AL55" s="671"/>
      <c r="AN55" s="204" t="s">
        <v>165</v>
      </c>
      <c r="AO55" s="205"/>
      <c r="AP55" s="205"/>
      <c r="AQ55" s="205"/>
      <c r="AR55" s="205"/>
      <c r="AS55" s="205"/>
      <c r="AT55" s="205"/>
      <c r="AU55" s="205"/>
      <c r="AV55" s="206"/>
      <c r="AW55" s="251"/>
      <c r="AX55" s="205"/>
      <c r="AY55" s="205"/>
      <c r="AZ55" s="205"/>
      <c r="BA55" s="205"/>
      <c r="BB55" s="205"/>
      <c r="BC55" s="205"/>
      <c r="BD55" s="207">
        <f t="shared" ref="BD55:BD56" si="17">SUM(AO55:BC55)</f>
        <v>0</v>
      </c>
      <c r="BE55" s="208">
        <f>(W55*AD55)-BD55</f>
        <v>0</v>
      </c>
      <c r="BJ55" s="12"/>
    </row>
    <row r="56" spans="2:62" ht="27" thickBot="1">
      <c r="B56" s="725"/>
      <c r="C56" s="727"/>
      <c r="D56" s="729"/>
      <c r="E56" s="694"/>
      <c r="F56" s="694"/>
      <c r="G56" s="731"/>
      <c r="H56" s="733"/>
      <c r="I56" s="735"/>
      <c r="L56" s="715"/>
      <c r="M56" s="717"/>
      <c r="N56" s="696"/>
      <c r="P56" s="154"/>
      <c r="Q56" s="155"/>
      <c r="R56" s="703"/>
      <c r="S56" s="705"/>
      <c r="T56" s="707"/>
      <c r="U56" s="709"/>
      <c r="V56" s="711"/>
      <c r="W56" s="713"/>
      <c r="X56" s="702"/>
      <c r="Y56" s="737"/>
      <c r="Z56" s="686"/>
      <c r="AA56" s="686"/>
      <c r="AB56" s="686"/>
      <c r="AC56" s="688"/>
      <c r="AD56" s="690"/>
      <c r="AE56" s="688"/>
      <c r="AF56" s="304"/>
      <c r="AG56" s="305"/>
      <c r="AH56" s="672"/>
      <c r="AI56" s="692"/>
      <c r="AJ56" s="673"/>
      <c r="AK56" s="672"/>
      <c r="AL56" s="673"/>
      <c r="AN56" s="211" t="s">
        <v>166</v>
      </c>
      <c r="AO56" s="212"/>
      <c r="AP56" s="212"/>
      <c r="AQ56" s="212"/>
      <c r="AR56" s="212"/>
      <c r="AS56" s="212"/>
      <c r="AT56" s="212"/>
      <c r="AU56" s="212"/>
      <c r="AV56" s="213"/>
      <c r="AW56" s="252"/>
      <c r="AX56" s="212"/>
      <c r="AY56" s="212"/>
      <c r="AZ56" s="212"/>
      <c r="BA56" s="212"/>
      <c r="BB56" s="212"/>
      <c r="BC56" s="212"/>
      <c r="BD56" s="214">
        <f t="shared" si="17"/>
        <v>0</v>
      </c>
      <c r="BJ56" s="12"/>
    </row>
    <row r="57" spans="2:62" s="14" customFormat="1">
      <c r="J57"/>
      <c r="K57"/>
      <c r="L57"/>
      <c r="M57"/>
      <c r="N57"/>
      <c r="O57"/>
      <c r="P57" s="435"/>
      <c r="Q57" s="436"/>
      <c r="AV57" s="12"/>
      <c r="AW57" s="12"/>
      <c r="AX57" s="12"/>
      <c r="AY57" s="12"/>
      <c r="AZ57" s="12"/>
      <c r="BA57" s="12"/>
      <c r="BB57" s="12"/>
    </row>
    <row r="58" spans="2:62" s="14" customFormat="1" ht="26.4" customHeight="1" thickBot="1">
      <c r="J58"/>
      <c r="K58"/>
      <c r="L58"/>
      <c r="M58"/>
      <c r="N58"/>
      <c r="O58"/>
      <c r="P58" s="437"/>
      <c r="Q58" s="438"/>
      <c r="AV58" s="12"/>
      <c r="AW58" s="12"/>
      <c r="AX58" s="12"/>
      <c r="AY58" s="12"/>
      <c r="AZ58" s="12"/>
      <c r="BA58" s="12"/>
      <c r="BB58" s="12"/>
    </row>
    <row r="59" spans="2:62" s="14" customFormat="1" ht="20.25" customHeight="1" thickBot="1">
      <c r="B59" s="217" t="s">
        <v>167</v>
      </c>
      <c r="C59" s="218"/>
      <c r="D59" s="219"/>
      <c r="E59" s="219"/>
      <c r="F59" s="219"/>
      <c r="G59" s="220"/>
      <c r="H59" s="220"/>
      <c r="I59" s="432"/>
      <c r="J59"/>
      <c r="K59"/>
      <c r="L59"/>
      <c r="M59"/>
      <c r="N59"/>
      <c r="O59"/>
      <c r="P59" s="437"/>
      <c r="Q59" s="438"/>
      <c r="AO59" s="123"/>
    </row>
    <row r="60" spans="2:62" ht="27" customHeight="1">
      <c r="B60" s="221">
        <v>61300</v>
      </c>
      <c r="C60" s="222" t="s">
        <v>168</v>
      </c>
      <c r="D60" s="223"/>
      <c r="E60" s="224"/>
      <c r="F60" s="224"/>
      <c r="G60" s="225" t="s">
        <v>292</v>
      </c>
      <c r="H60" s="254" t="s">
        <v>169</v>
      </c>
      <c r="I60" s="255">
        <v>0</v>
      </c>
      <c r="L60"/>
      <c r="M60"/>
      <c r="N60"/>
      <c r="P60" s="437"/>
      <c r="Q60" s="438"/>
      <c r="AO60" s="121"/>
      <c r="BJ60" s="12"/>
    </row>
    <row r="61" spans="2:62" ht="13.8" thickBot="1">
      <c r="I61" s="226"/>
      <c r="L61"/>
      <c r="M61"/>
      <c r="N61"/>
      <c r="P61" s="437"/>
      <c r="Q61" s="438"/>
      <c r="AO61" s="121"/>
      <c r="BJ61" s="12"/>
    </row>
    <row r="62" spans="2:62" s="14" customFormat="1" ht="13.8" thickBot="1">
      <c r="B62" s="315"/>
      <c r="C62" s="127"/>
      <c r="D62" s="700" t="s">
        <v>300</v>
      </c>
      <c r="E62" s="700"/>
      <c r="F62" s="700"/>
      <c r="G62" s="127"/>
      <c r="H62" s="316"/>
      <c r="I62" s="541" t="s">
        <v>301</v>
      </c>
      <c r="J62"/>
      <c r="K62"/>
      <c r="L62" s="697" t="s">
        <v>170</v>
      </c>
      <c r="M62" s="698"/>
      <c r="N62" s="699"/>
      <c r="O62"/>
      <c r="P62" s="439"/>
      <c r="Q62" s="440"/>
      <c r="AO62" s="123"/>
      <c r="AV62" s="12"/>
      <c r="AW62" s="12"/>
      <c r="AX62" s="12"/>
      <c r="AY62" s="12"/>
      <c r="AZ62" s="12"/>
      <c r="BA62" s="12"/>
      <c r="BB62" s="12"/>
    </row>
    <row r="63" spans="2:62" ht="21" thickBot="1">
      <c r="D63" s="227">
        <f>SUM(D34:D62)</f>
        <v>0</v>
      </c>
      <c r="E63" s="227">
        <f>SUM(E34:E62)</f>
        <v>0</v>
      </c>
      <c r="F63" s="227">
        <f>SUM(F34:F62)</f>
        <v>0</v>
      </c>
      <c r="G63" s="228"/>
      <c r="H63" s="228"/>
      <c r="I63" s="161">
        <f>SUM(I54:I61)</f>
        <v>0</v>
      </c>
      <c r="L63" s="236" t="s">
        <v>214</v>
      </c>
      <c r="M63" s="237" t="s">
        <v>215</v>
      </c>
      <c r="N63" s="238" t="s">
        <v>216</v>
      </c>
      <c r="P63" s="738" t="s">
        <v>132</v>
      </c>
      <c r="Q63" s="739"/>
      <c r="AY63" s="121"/>
      <c r="BJ63" s="12"/>
    </row>
    <row r="64" spans="2:62" ht="29.4" thickBot="1">
      <c r="F64" s="14"/>
      <c r="G64" s="14"/>
      <c r="H64" s="14"/>
      <c r="I64" s="229"/>
      <c r="L64" s="441">
        <f>SUM(L35:L61)</f>
        <v>0</v>
      </c>
      <c r="M64" s="442">
        <f>SUM(M35:M61)</f>
        <v>0</v>
      </c>
      <c r="N64" s="443">
        <f>SUM(N35:N61)</f>
        <v>0</v>
      </c>
      <c r="P64" s="164" t="s">
        <v>6</v>
      </c>
      <c r="Q64" s="165">
        <f>SUM(L64:O64)</f>
        <v>0</v>
      </c>
      <c r="AY64" s="121"/>
      <c r="BJ64" s="12"/>
    </row>
    <row r="65" spans="2:72" ht="45.75" customHeight="1">
      <c r="F65" s="14"/>
      <c r="G65" s="14"/>
      <c r="H65" s="14"/>
      <c r="I65" s="229"/>
      <c r="O65" s="12"/>
      <c r="AY65" s="121"/>
      <c r="BF65" s="14"/>
      <c r="BG65" s="14"/>
      <c r="BH65" s="14"/>
      <c r="BI65" s="14"/>
      <c r="BJ65" s="14"/>
      <c r="BK65" s="14"/>
      <c r="BL65" s="14"/>
    </row>
    <row r="66" spans="2:72">
      <c r="F66" s="14"/>
      <c r="G66" s="14"/>
      <c r="H66" s="14"/>
      <c r="I66" s="230"/>
      <c r="Z66" s="14"/>
      <c r="AA66" s="14"/>
      <c r="AB66" s="14"/>
      <c r="AC66" s="14"/>
      <c r="AD66" s="14"/>
      <c r="AE66" s="14"/>
      <c r="BF66" s="121"/>
      <c r="BJ66" s="12"/>
      <c r="BM66" s="14"/>
      <c r="BN66" s="14"/>
      <c r="BO66" s="14"/>
      <c r="BP66" s="14"/>
      <c r="BQ66" s="14"/>
      <c r="BR66" s="14"/>
      <c r="BS66" s="14"/>
    </row>
    <row r="67" spans="2:72">
      <c r="I67" s="230"/>
      <c r="Z67" s="14"/>
      <c r="AA67" s="14"/>
      <c r="AB67" s="14"/>
      <c r="AC67" s="14"/>
      <c r="AD67" s="14"/>
      <c r="AE67" s="14"/>
      <c r="AF67" s="14"/>
      <c r="AH67" s="14"/>
      <c r="AI67" s="14"/>
      <c r="AJ67" s="14"/>
      <c r="AK67" s="14"/>
      <c r="AL67" s="14"/>
      <c r="AM67" s="14"/>
      <c r="AN67" s="14"/>
      <c r="AO67" s="14"/>
      <c r="AP67" s="14"/>
      <c r="AQ67" s="14"/>
      <c r="BG67" s="121"/>
      <c r="BJ67" s="12"/>
      <c r="BN67" s="14"/>
      <c r="BO67" s="14"/>
      <c r="BP67" s="14"/>
      <c r="BQ67" s="14"/>
      <c r="BR67" s="14"/>
      <c r="BS67" s="14"/>
      <c r="BT67" s="14"/>
    </row>
    <row r="68" spans="2:72" s="14" customFormat="1" ht="13.8" thickBot="1">
      <c r="B68"/>
      <c r="C68"/>
      <c r="D68"/>
      <c r="E68"/>
      <c r="F68"/>
      <c r="G68"/>
      <c r="H68"/>
      <c r="I68" s="118"/>
      <c r="J68"/>
      <c r="K68"/>
      <c r="O68"/>
      <c r="BG68" s="123"/>
    </row>
    <row r="69" spans="2:72" s="14" customFormat="1" ht="15" customHeight="1">
      <c r="B69" s="718" t="s">
        <v>33</v>
      </c>
      <c r="C69" s="719"/>
      <c r="D69" s="719"/>
      <c r="E69" s="719"/>
      <c r="F69" s="719"/>
      <c r="G69" s="719"/>
      <c r="H69" s="719"/>
      <c r="I69" s="720"/>
      <c r="J69"/>
      <c r="K69"/>
      <c r="O69"/>
      <c r="BG69" s="123"/>
    </row>
    <row r="70" spans="2:72" s="14" customFormat="1" ht="13.8" thickBot="1">
      <c r="B70" s="721"/>
      <c r="C70" s="722"/>
      <c r="D70" s="722"/>
      <c r="E70" s="722"/>
      <c r="F70" s="722"/>
      <c r="G70" s="722"/>
      <c r="H70" s="722"/>
      <c r="I70" s="723"/>
      <c r="J70"/>
      <c r="K70"/>
      <c r="O70"/>
      <c r="BG70" s="123"/>
    </row>
    <row r="71" spans="2:72" s="14" customFormat="1" ht="40.200000000000003" thickBot="1">
      <c r="B71" s="258" t="s">
        <v>8</v>
      </c>
      <c r="C71" s="259" t="s">
        <v>9</v>
      </c>
      <c r="D71" s="259" t="s">
        <v>28</v>
      </c>
      <c r="E71" s="260" t="s">
        <v>179</v>
      </c>
      <c r="F71" s="260" t="s">
        <v>113</v>
      </c>
      <c r="G71" s="261" t="s">
        <v>114</v>
      </c>
      <c r="H71" s="261" t="s">
        <v>115</v>
      </c>
      <c r="I71" s="262" t="s">
        <v>27</v>
      </c>
      <c r="J71"/>
      <c r="K71"/>
      <c r="O71"/>
      <c r="BG71" s="123"/>
    </row>
    <row r="72" spans="2:72" s="14" customFormat="1" ht="25.2" customHeight="1">
      <c r="B72" s="419">
        <v>63440</v>
      </c>
      <c r="C72" s="420" t="s">
        <v>305</v>
      </c>
      <c r="D72" s="421"/>
      <c r="E72" s="421"/>
      <c r="F72" s="421"/>
      <c r="G72" s="422"/>
      <c r="H72" s="422"/>
      <c r="I72" s="423"/>
      <c r="J72"/>
      <c r="K72"/>
      <c r="O72"/>
      <c r="BG72" s="123"/>
    </row>
    <row r="73" spans="2:72" s="14" customFormat="1" ht="25.2" customHeight="1" thickBot="1">
      <c r="B73" s="424"/>
      <c r="C73" s="425"/>
      <c r="D73" s="426"/>
      <c r="E73" s="426"/>
      <c r="F73" s="426"/>
      <c r="G73" s="427"/>
      <c r="H73" s="427"/>
      <c r="I73" s="428"/>
      <c r="J73"/>
      <c r="K73"/>
      <c r="O73"/>
      <c r="BG73" s="123"/>
    </row>
    <row r="74" spans="2:72" s="14" customFormat="1" ht="13.8" thickBot="1">
      <c r="E74" s="144"/>
      <c r="G74" s="158"/>
      <c r="H74" s="158"/>
      <c r="I74" s="541" t="s">
        <v>56</v>
      </c>
      <c r="J74"/>
      <c r="K74"/>
      <c r="O74"/>
      <c r="BG74" s="123"/>
    </row>
    <row r="75" spans="2:72" s="14" customFormat="1">
      <c r="G75" s="158"/>
      <c r="H75" s="158"/>
      <c r="I75" s="161">
        <f>SUM(I66:I73)</f>
        <v>0</v>
      </c>
      <c r="J75"/>
      <c r="K75"/>
      <c r="O75"/>
      <c r="BJ75" s="123"/>
    </row>
    <row r="76" spans="2:72" s="14" customFormat="1">
      <c r="G76" s="158"/>
      <c r="H76" s="158"/>
      <c r="I76" s="172"/>
      <c r="J76"/>
      <c r="K76"/>
      <c r="O76"/>
      <c r="BJ76" s="123"/>
    </row>
    <row r="77" spans="2:72" s="14" customFormat="1">
      <c r="G77" s="158"/>
      <c r="H77" s="158"/>
      <c r="I77" s="172"/>
      <c r="J77"/>
      <c r="K77"/>
      <c r="O77"/>
      <c r="BJ77" s="123"/>
    </row>
    <row r="78" spans="2:72" s="14" customFormat="1">
      <c r="D78" s="12"/>
      <c r="E78" s="12"/>
      <c r="F78" s="12"/>
      <c r="G78" s="119"/>
      <c r="H78" s="119"/>
      <c r="I78" s="118"/>
      <c r="J78"/>
      <c r="K78"/>
      <c r="O78"/>
      <c r="BJ78" s="123"/>
    </row>
    <row r="79" spans="2:72" s="14" customFormat="1">
      <c r="B79"/>
      <c r="C79"/>
      <c r="D79"/>
      <c r="E79"/>
      <c r="F79"/>
      <c r="G79"/>
      <c r="H79"/>
      <c r="I79" s="118"/>
      <c r="J79"/>
      <c r="K79"/>
      <c r="O79"/>
      <c r="BJ79" s="123"/>
    </row>
    <row r="80" spans="2:72" s="14" customFormat="1">
      <c r="B80"/>
      <c r="C80"/>
      <c r="D80"/>
      <c r="E80"/>
      <c r="F80"/>
      <c r="G80"/>
      <c r="H80"/>
      <c r="I80" s="118"/>
      <c r="J80"/>
      <c r="K80"/>
      <c r="O80"/>
      <c r="BJ80" s="123"/>
    </row>
    <row r="81" spans="2:72" s="14" customFormat="1" ht="15" customHeight="1">
      <c r="B81"/>
      <c r="C81"/>
      <c r="D81"/>
      <c r="E81"/>
      <c r="F81"/>
      <c r="G81"/>
      <c r="H81"/>
      <c r="I81" s="118"/>
      <c r="J81"/>
      <c r="K81"/>
      <c r="O81"/>
      <c r="BJ81" s="123"/>
    </row>
    <row r="82" spans="2:72" s="14" customFormat="1" ht="15" customHeight="1">
      <c r="B82"/>
      <c r="C82"/>
      <c r="D82"/>
      <c r="E82"/>
      <c r="F82"/>
      <c r="G82"/>
      <c r="H82"/>
      <c r="I82" s="118"/>
      <c r="J82"/>
      <c r="K82"/>
      <c r="O82"/>
      <c r="BJ82" s="123"/>
    </row>
    <row r="83" spans="2:72" s="14" customFormat="1" ht="15" customHeight="1">
      <c r="B83"/>
      <c r="C83"/>
      <c r="D83"/>
      <c r="E83"/>
      <c r="F83"/>
      <c r="G83"/>
      <c r="H83"/>
      <c r="I83" s="118"/>
      <c r="J83"/>
      <c r="K83"/>
      <c r="O83"/>
      <c r="Z83" s="12"/>
      <c r="AA83" s="12"/>
      <c r="AB83" s="12"/>
      <c r="AC83" s="12"/>
      <c r="AD83" s="12"/>
      <c r="AE83" s="12"/>
      <c r="AF83" s="12"/>
      <c r="BJ83" s="123"/>
      <c r="BN83" s="12"/>
      <c r="BO83" s="12"/>
      <c r="BP83" s="12"/>
      <c r="BQ83" s="12"/>
      <c r="BR83" s="12"/>
      <c r="BS83" s="12"/>
      <c r="BT83" s="12"/>
    </row>
    <row r="84" spans="2:72" s="14" customFormat="1" ht="15" customHeight="1">
      <c r="B84" s="880" t="s">
        <v>341</v>
      </c>
      <c r="C84"/>
      <c r="D84"/>
      <c r="E84"/>
      <c r="F84"/>
      <c r="G84"/>
      <c r="H84"/>
      <c r="I84" s="118"/>
      <c r="J84"/>
      <c r="K84"/>
      <c r="O84"/>
      <c r="Z84" s="12"/>
      <c r="AA84" s="12"/>
      <c r="AB84" s="12"/>
      <c r="AC84" s="12"/>
      <c r="AD84" s="12"/>
      <c r="AE84" s="12"/>
      <c r="AF84" s="12"/>
      <c r="BJ84" s="123"/>
      <c r="BN84" s="12"/>
      <c r="BO84" s="12"/>
      <c r="BP84" s="12"/>
      <c r="BQ84" s="12"/>
      <c r="BR84" s="12"/>
      <c r="BS84" s="12"/>
      <c r="BT84" s="12"/>
    </row>
    <row r="85" spans="2:72" s="14" customFormat="1" ht="15.75" customHeight="1">
      <c r="B85" s="880" t="s">
        <v>195</v>
      </c>
      <c r="C85"/>
      <c r="D85"/>
      <c r="E85"/>
      <c r="F85"/>
      <c r="G85"/>
      <c r="H85"/>
      <c r="I85" s="118"/>
      <c r="J85"/>
      <c r="K85"/>
      <c r="O85"/>
      <c r="Z85" s="12"/>
      <c r="AA85" s="12"/>
      <c r="AB85" s="12"/>
      <c r="AC85" s="12"/>
      <c r="AD85" s="12"/>
      <c r="AE85" s="12"/>
      <c r="AF85" s="12"/>
      <c r="AH85" s="12"/>
      <c r="AI85" s="12"/>
      <c r="AJ85" s="12"/>
      <c r="AK85" s="12"/>
      <c r="AL85" s="12"/>
      <c r="AM85" s="12"/>
      <c r="AN85" s="12"/>
      <c r="AO85" s="12"/>
      <c r="AP85" s="12"/>
      <c r="AQ85" s="12"/>
      <c r="BJ85" s="123"/>
      <c r="BN85" s="12"/>
      <c r="BO85" s="12"/>
      <c r="BP85" s="12"/>
      <c r="BQ85" s="12"/>
      <c r="BR85" s="12"/>
      <c r="BS85" s="12"/>
      <c r="BT85" s="12"/>
    </row>
    <row r="86" spans="2:72" ht="13.8">
      <c r="B86" s="883" t="s">
        <v>370</v>
      </c>
      <c r="C86"/>
      <c r="D86"/>
      <c r="E86"/>
      <c r="F86"/>
      <c r="G86"/>
    </row>
    <row r="87" spans="2:72" ht="13.8">
      <c r="B87" s="883" t="s">
        <v>353</v>
      </c>
      <c r="C87"/>
      <c r="D87"/>
      <c r="E87"/>
      <c r="F87"/>
      <c r="G87"/>
    </row>
    <row r="89" spans="2:72" ht="13.8">
      <c r="B89" s="883" t="s">
        <v>354</v>
      </c>
      <c r="C89"/>
      <c r="D89"/>
      <c r="E89"/>
      <c r="F89"/>
      <c r="G89"/>
    </row>
    <row r="90" spans="2:72" ht="13.8">
      <c r="B90" s="883" t="s">
        <v>355</v>
      </c>
    </row>
    <row r="92" spans="2:72" ht="13.8">
      <c r="B92" s="893" t="s">
        <v>345</v>
      </c>
    </row>
    <row r="93" spans="2:72" ht="13.8">
      <c r="B93" s="887" t="s">
        <v>346</v>
      </c>
    </row>
    <row r="94" spans="2:72" ht="13.8">
      <c r="B94" s="894" t="s">
        <v>343</v>
      </c>
    </row>
    <row r="95" spans="2:72" ht="13.8">
      <c r="B95" s="894" t="s">
        <v>344</v>
      </c>
    </row>
    <row r="96" spans="2:72" ht="13.8">
      <c r="B96" s="887" t="s">
        <v>347</v>
      </c>
    </row>
    <row r="97" spans="2:2" ht="13.8">
      <c r="B97" s="887" t="s">
        <v>348</v>
      </c>
    </row>
    <row r="98" spans="2:2" ht="13.8">
      <c r="B98" s="894" t="s">
        <v>356</v>
      </c>
    </row>
    <row r="99" spans="2:2" ht="13.8">
      <c r="B99" s="887" t="s">
        <v>350</v>
      </c>
    </row>
    <row r="100" spans="2:2" ht="13.8">
      <c r="B100" s="894" t="s">
        <v>356</v>
      </c>
    </row>
    <row r="101" spans="2:2" ht="13.8">
      <c r="B101" s="887" t="s">
        <v>351</v>
      </c>
    </row>
    <row r="103" spans="2:2" ht="13.8">
      <c r="B103" s="893" t="s">
        <v>357</v>
      </c>
    </row>
    <row r="104" spans="2:2" ht="13.8">
      <c r="B104" s="894" t="s">
        <v>364</v>
      </c>
    </row>
    <row r="105" spans="2:2" ht="13.8">
      <c r="B105" s="894" t="s">
        <v>365</v>
      </c>
    </row>
    <row r="107" spans="2:2" ht="13.8">
      <c r="B107" s="893" t="s">
        <v>360</v>
      </c>
    </row>
    <row r="108" spans="2:2" ht="13.8">
      <c r="B108" s="887" t="s">
        <v>352</v>
      </c>
    </row>
    <row r="109" spans="2:2" ht="13.8">
      <c r="B109" s="894" t="s">
        <v>342</v>
      </c>
    </row>
    <row r="110" spans="2:2" ht="13.8">
      <c r="B110" s="883" t="s">
        <v>374</v>
      </c>
    </row>
    <row r="111" spans="2:2" ht="13.8">
      <c r="B111" s="887" t="s">
        <v>375</v>
      </c>
    </row>
    <row r="113" spans="2:2" ht="13.8">
      <c r="B113" s="893" t="s">
        <v>361</v>
      </c>
    </row>
    <row r="114" spans="2:2" ht="13.8">
      <c r="B114" s="894" t="s">
        <v>362</v>
      </c>
    </row>
    <row r="115" spans="2:2" ht="13.8">
      <c r="B115" s="894" t="s">
        <v>363</v>
      </c>
    </row>
    <row r="117" spans="2:2" ht="13.8">
      <c r="B117" s="893" t="s">
        <v>373</v>
      </c>
    </row>
    <row r="118" spans="2:2" ht="13.8">
      <c r="B118" s="887" t="s">
        <v>372</v>
      </c>
    </row>
    <row r="120" spans="2:2" ht="13.8">
      <c r="B120" s="880" t="s">
        <v>359</v>
      </c>
    </row>
    <row r="121" spans="2:2" ht="13.8">
      <c r="B121" s="887" t="s">
        <v>371</v>
      </c>
    </row>
    <row r="122" spans="2:2" ht="13.8">
      <c r="B122" s="887" t="s">
        <v>358</v>
      </c>
    </row>
  </sheetData>
  <mergeCells count="82">
    <mergeCell ref="AA3:AB3"/>
    <mergeCell ref="AM3:AN3"/>
    <mergeCell ref="B7:J8"/>
    <mergeCell ref="AS9:AV9"/>
    <mergeCell ref="AS16:AT16"/>
    <mergeCell ref="AO9:AP9"/>
    <mergeCell ref="P18:Q18"/>
    <mergeCell ref="L9:N9"/>
    <mergeCell ref="P9:Q9"/>
    <mergeCell ref="F11:F15"/>
    <mergeCell ref="E11:E15"/>
    <mergeCell ref="AQ9:AQ10"/>
    <mergeCell ref="Z9:AC9"/>
    <mergeCell ref="AD9:AE9"/>
    <mergeCell ref="AF9:AF10"/>
    <mergeCell ref="P63:Q63"/>
    <mergeCell ref="G17:H17"/>
    <mergeCell ref="I18:J18"/>
    <mergeCell ref="AC53:AC54"/>
    <mergeCell ref="AD53:AD54"/>
    <mergeCell ref="S53:S54"/>
    <mergeCell ref="T53:T54"/>
    <mergeCell ref="U53:U54"/>
    <mergeCell ref="V53:V54"/>
    <mergeCell ref="W53:W54"/>
    <mergeCell ref="L53:L54"/>
    <mergeCell ref="M53:M54"/>
    <mergeCell ref="N53:N54"/>
    <mergeCell ref="R53:R54"/>
    <mergeCell ref="Y55:Y56"/>
    <mergeCell ref="L27:N27"/>
    <mergeCell ref="B69:I70"/>
    <mergeCell ref="B53:B54"/>
    <mergeCell ref="C53:C54"/>
    <mergeCell ref="D53:D54"/>
    <mergeCell ref="E53:E54"/>
    <mergeCell ref="F53:F54"/>
    <mergeCell ref="G53:G54"/>
    <mergeCell ref="H53:H54"/>
    <mergeCell ref="I53:I54"/>
    <mergeCell ref="H55:H56"/>
    <mergeCell ref="I55:I56"/>
    <mergeCell ref="G55:G56"/>
    <mergeCell ref="B55:B56"/>
    <mergeCell ref="C55:C56"/>
    <mergeCell ref="D55:D56"/>
    <mergeCell ref="E55:E56"/>
    <mergeCell ref="F55:F56"/>
    <mergeCell ref="N55:N56"/>
    <mergeCell ref="L62:N62"/>
    <mergeCell ref="D62:F62"/>
    <mergeCell ref="X55:X56"/>
    <mergeCell ref="R55:R56"/>
    <mergeCell ref="S55:S56"/>
    <mergeCell ref="T55:T56"/>
    <mergeCell ref="U55:U56"/>
    <mergeCell ref="V55:V56"/>
    <mergeCell ref="W55:W56"/>
    <mergeCell ref="L55:L56"/>
    <mergeCell ref="M55:M56"/>
    <mergeCell ref="AK55:AL56"/>
    <mergeCell ref="Z55:Z56"/>
    <mergeCell ref="AA55:AA56"/>
    <mergeCell ref="AB55:AB56"/>
    <mergeCell ref="AC55:AC56"/>
    <mergeCell ref="AD55:AD56"/>
    <mergeCell ref="AE55:AE56"/>
    <mergeCell ref="AH55:AJ56"/>
    <mergeCell ref="AH51:AL51"/>
    <mergeCell ref="AH52:AJ52"/>
    <mergeCell ref="AK52:AL52"/>
    <mergeCell ref="AK53:AL54"/>
    <mergeCell ref="B30:I31"/>
    <mergeCell ref="L34:N34"/>
    <mergeCell ref="P33:Q33"/>
    <mergeCell ref="AE53:AE54"/>
    <mergeCell ref="AH53:AJ54"/>
    <mergeCell ref="X53:X54"/>
    <mergeCell ref="Y53:Y54"/>
    <mergeCell ref="Z53:Z54"/>
    <mergeCell ref="AA53:AA54"/>
    <mergeCell ref="AB53:AB54"/>
  </mergeCells>
  <phoneticPr fontId="18" type="noConversion"/>
  <conditionalFormatting sqref="I19">
    <cfRule type="cellIs" dxfId="31" priority="141" operator="greaterThan">
      <formula>0</formula>
    </cfRule>
  </conditionalFormatting>
  <conditionalFormatting sqref="D19">
    <cfRule type="cellIs" dxfId="30" priority="140" operator="greaterThan">
      <formula>0</formula>
    </cfRule>
  </conditionalFormatting>
  <conditionalFormatting sqref="F19">
    <cfRule type="cellIs" dxfId="29" priority="139" operator="greaterThan">
      <formula>0</formula>
    </cfRule>
  </conditionalFormatting>
  <conditionalFormatting sqref="D22">
    <cfRule type="cellIs" dxfId="28" priority="138" operator="greaterThan">
      <formula>0</formula>
    </cfRule>
  </conditionalFormatting>
  <conditionalFormatting sqref="X55">
    <cfRule type="containsText" dxfId="27" priority="37" operator="containsText" text="Match">
      <formula>NOT(ISERROR(SEARCH("Match",X55)))</formula>
    </cfRule>
    <cfRule type="containsText" dxfId="26" priority="38" operator="containsText" text="pending">
      <formula>NOT(ISERROR(SEARCH("pending",X55)))</formula>
    </cfRule>
    <cfRule type="containsText" dxfId="25" priority="39" operator="containsText" text="RESOLVE">
      <formula>NOT(ISERROR(SEARCH("RESOLVE",X55)))</formula>
    </cfRule>
    <cfRule type="containsText" dxfId="24" priority="40" operator="containsText" text="MATCH">
      <formula>NOT(ISERROR(SEARCH("MATCH",X55)))</formula>
    </cfRule>
  </conditionalFormatting>
  <conditionalFormatting sqref="Y55">
    <cfRule type="containsText" dxfId="23" priority="33" operator="containsText" text="Match">
      <formula>NOT(ISERROR(SEARCH("Match",Y55)))</formula>
    </cfRule>
    <cfRule type="containsText" dxfId="22" priority="34" operator="containsText" text="pending">
      <formula>NOT(ISERROR(SEARCH("pending",Y55)))</formula>
    </cfRule>
    <cfRule type="containsText" dxfId="21" priority="35" operator="containsText" text="RESOLVE">
      <formula>NOT(ISERROR(SEARCH("RESOLVE",Y55)))</formula>
    </cfRule>
    <cfRule type="containsText" dxfId="20" priority="36" operator="containsText" text="MATCH">
      <formula>NOT(ISERROR(SEARCH("MATCH",Y55)))</formula>
    </cfRule>
  </conditionalFormatting>
  <conditionalFormatting sqref="W55">
    <cfRule type="containsText" dxfId="19" priority="25" operator="containsText" text="Match">
      <formula>NOT(ISERROR(SEARCH("Match",W55)))</formula>
    </cfRule>
    <cfRule type="containsText" dxfId="18" priority="26" operator="containsText" text="pending">
      <formula>NOT(ISERROR(SEARCH("pending",W55)))</formula>
    </cfRule>
    <cfRule type="containsText" dxfId="17" priority="27" operator="containsText" text="RESOLVE">
      <formula>NOT(ISERROR(SEARCH("RESOLVE",W55)))</formula>
    </cfRule>
    <cfRule type="containsText" dxfId="16" priority="28" operator="containsText" text="MATCH">
      <formula>NOT(ISERROR(SEARCH("MATCH",W55)))</formula>
    </cfRule>
  </conditionalFormatting>
  <conditionalFormatting sqref="X53">
    <cfRule type="containsText" dxfId="15" priority="13" operator="containsText" text="Match">
      <formula>NOT(ISERROR(SEARCH("Match",X53)))</formula>
    </cfRule>
    <cfRule type="containsText" dxfId="14" priority="14" operator="containsText" text="pending">
      <formula>NOT(ISERROR(SEARCH("pending",X53)))</formula>
    </cfRule>
    <cfRule type="containsText" dxfId="13" priority="15" operator="containsText" text="RESOLVE">
      <formula>NOT(ISERROR(SEARCH("RESOLVE",X53)))</formula>
    </cfRule>
    <cfRule type="containsText" dxfId="12" priority="16" operator="containsText" text="MATCH">
      <formula>NOT(ISERROR(SEARCH("MATCH",X53)))</formula>
    </cfRule>
  </conditionalFormatting>
  <conditionalFormatting sqref="Y53">
    <cfRule type="containsText" dxfId="11" priority="9" operator="containsText" text="Match">
      <formula>NOT(ISERROR(SEARCH("Match",Y53)))</formula>
    </cfRule>
    <cfRule type="containsText" dxfId="10" priority="10" operator="containsText" text="pending">
      <formula>NOT(ISERROR(SEARCH("pending",Y53)))</formula>
    </cfRule>
    <cfRule type="containsText" dxfId="9" priority="11" operator="containsText" text="RESOLVE">
      <formula>NOT(ISERROR(SEARCH("RESOLVE",Y53)))</formula>
    </cfRule>
    <cfRule type="containsText" dxfId="8" priority="12" operator="containsText" text="MATCH">
      <formula>NOT(ISERROR(SEARCH("MATCH",Y53)))</formula>
    </cfRule>
  </conditionalFormatting>
  <conditionalFormatting sqref="W53">
    <cfRule type="containsText" dxfId="7" priority="5" operator="containsText" text="Match">
      <formula>NOT(ISERROR(SEARCH("Match",W53)))</formula>
    </cfRule>
    <cfRule type="containsText" dxfId="6" priority="6" operator="containsText" text="pending">
      <formula>NOT(ISERROR(SEARCH("pending",W53)))</formula>
    </cfRule>
    <cfRule type="containsText" dxfId="5" priority="7" operator="containsText" text="RESOLVE">
      <formula>NOT(ISERROR(SEARCH("RESOLVE",W53)))</formula>
    </cfRule>
    <cfRule type="containsText" dxfId="4" priority="8" operator="containsText" text="MATCH">
      <formula>NOT(ISERROR(SEARCH("MATCH",W53)))</formula>
    </cfRule>
  </conditionalFormatting>
  <conditionalFormatting sqref="J22">
    <cfRule type="cellIs" dxfId="3" priority="4" operator="greaterThan">
      <formula>0</formula>
    </cfRule>
  </conditionalFormatting>
  <conditionalFormatting sqref="J19">
    <cfRule type="cellIs" dxfId="2" priority="3" operator="greaterThan">
      <formula>0</formula>
    </cfRule>
  </conditionalFormatting>
  <conditionalFormatting sqref="I63">
    <cfRule type="cellIs" dxfId="1" priority="2" operator="greaterThan">
      <formula>0</formula>
    </cfRule>
  </conditionalFormatting>
  <conditionalFormatting sqref="I75">
    <cfRule type="cellIs" dxfId="0" priority="1" operator="greaterThan">
      <formula>0</formula>
    </cfRule>
  </conditionalFormatting>
  <pageMargins left="0.7" right="0.7" top="0.75" bottom="0.75" header="0.3" footer="0.3"/>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CC"/>
  </sheetPr>
  <dimension ref="A1:AN78"/>
  <sheetViews>
    <sheetView showGridLines="0" zoomScale="80" zoomScaleNormal="80" workbookViewId="0">
      <selection activeCell="B1" sqref="B1"/>
    </sheetView>
  </sheetViews>
  <sheetFormatPr defaultColWidth="11.44140625" defaultRowHeight="13.2"/>
  <cols>
    <col min="1" max="1" width="2.44140625" style="2" customWidth="1"/>
    <col min="2" max="2" width="19.5546875" style="2" bestFit="1" customWidth="1"/>
    <col min="3" max="3" width="31.5546875" style="2" bestFit="1" customWidth="1"/>
    <col min="4" max="4" width="20.6640625" style="2" customWidth="1"/>
    <col min="5" max="5" width="5.6640625" style="2" customWidth="1"/>
    <col min="6" max="6" width="18.6640625" style="9" customWidth="1"/>
    <col min="7" max="7" width="19" style="9" customWidth="1"/>
    <col min="8" max="8" width="1.44140625" style="2" customWidth="1"/>
    <col min="9" max="10" width="23.44140625" style="2" customWidth="1"/>
    <col min="11" max="11" width="6.6640625" style="2" customWidth="1"/>
    <col min="12" max="12" width="25.109375" style="2" customWidth="1"/>
    <col min="13" max="13" width="21.88671875" style="2" customWidth="1"/>
    <col min="14" max="14" width="31.33203125" style="2" customWidth="1"/>
    <col min="15" max="15" width="15.5546875" style="2" customWidth="1"/>
    <col min="16" max="16" width="22.88671875" style="2" customWidth="1"/>
    <col min="17" max="17" width="23.33203125" style="2" customWidth="1"/>
    <col min="18" max="18" width="27.6640625" style="2" bestFit="1" customWidth="1"/>
    <col min="19" max="19" width="4.5546875" style="107" customWidth="1"/>
    <col min="20" max="20" width="6.6640625" style="2" customWidth="1"/>
    <col min="21" max="21" width="22.88671875" style="2" customWidth="1"/>
    <col min="22" max="22" width="28.33203125" style="2" customWidth="1"/>
    <col min="23" max="24" width="11.44140625" style="2" customWidth="1"/>
    <col min="25" max="25" width="13.6640625" style="2" customWidth="1"/>
    <col min="26" max="26" width="13" style="2" customWidth="1"/>
    <col min="27" max="27" width="12.33203125" style="2" customWidth="1"/>
    <col min="28" max="28" width="11.44140625" style="2" customWidth="1"/>
    <col min="29" max="29" width="3.6640625" style="2" customWidth="1"/>
    <col min="30" max="30" width="11.44140625" style="2"/>
    <col min="31" max="31" width="2.44140625" style="2" customWidth="1"/>
    <col min="32" max="32" width="11.44140625" style="2"/>
    <col min="33" max="33" width="3.109375" style="2" customWidth="1"/>
    <col min="34" max="34" width="11.44140625" style="2"/>
    <col min="35" max="35" width="2.44140625" style="2" customWidth="1"/>
    <col min="36" max="36" width="11.44140625" style="2" customWidth="1"/>
    <col min="37" max="37" width="2.6640625" style="2" customWidth="1"/>
    <col min="38" max="38" width="13.21875" style="2" customWidth="1"/>
    <col min="39" max="39" width="3.88671875" style="2" customWidth="1"/>
    <col min="40" max="40" width="50" style="2" customWidth="1"/>
    <col min="41" max="16384" width="11.44140625" style="2"/>
  </cols>
  <sheetData>
    <row r="1" spans="1:19" ht="13.5" customHeight="1">
      <c r="C1" s="48"/>
      <c r="D1" s="48"/>
      <c r="E1" s="48"/>
      <c r="F1" s="48"/>
      <c r="G1" s="48"/>
      <c r="H1" s="48"/>
      <c r="I1" s="48"/>
      <c r="J1" s="48"/>
      <c r="K1" s="48"/>
      <c r="L1" s="48"/>
      <c r="M1" s="48"/>
      <c r="N1" s="48"/>
      <c r="O1" s="48"/>
      <c r="P1" s="48"/>
      <c r="Q1" s="48"/>
      <c r="R1" s="48"/>
      <c r="S1" s="103"/>
    </row>
    <row r="2" spans="1:19" customFormat="1" ht="13.8">
      <c r="B2" s="880" t="s">
        <v>339</v>
      </c>
      <c r="C2" s="880"/>
      <c r="D2" s="881"/>
      <c r="E2" s="881"/>
      <c r="F2" s="881"/>
      <c r="G2" s="881"/>
      <c r="H2" s="881"/>
      <c r="I2" s="881"/>
      <c r="J2" s="881"/>
      <c r="K2" s="881"/>
      <c r="L2" s="888"/>
      <c r="M2" s="881"/>
      <c r="N2" s="882"/>
    </row>
    <row r="3" spans="1:19" customFormat="1" ht="13.8">
      <c r="A3" s="878"/>
      <c r="B3" s="880" t="s">
        <v>195</v>
      </c>
      <c r="C3" s="883"/>
      <c r="D3" s="884"/>
      <c r="E3" s="884"/>
      <c r="F3" s="885"/>
      <c r="G3" s="885"/>
      <c r="H3" s="885"/>
      <c r="I3" s="885"/>
      <c r="J3" s="885"/>
      <c r="K3" s="885"/>
      <c r="L3" s="885"/>
      <c r="M3" s="882"/>
      <c r="N3" s="882"/>
    </row>
    <row r="4" spans="1:19" ht="13.8">
      <c r="A4" s="878"/>
      <c r="B4" s="883" t="s">
        <v>340</v>
      </c>
      <c r="C4" s="883"/>
      <c r="D4" s="884"/>
      <c r="E4" s="884"/>
      <c r="F4" s="886"/>
      <c r="G4" s="886"/>
      <c r="H4" s="884"/>
      <c r="I4" s="884"/>
      <c r="J4" s="884"/>
      <c r="K4" s="884"/>
      <c r="L4" s="884"/>
      <c r="M4" s="881"/>
      <c r="N4" s="881"/>
      <c r="O4" s="8"/>
      <c r="P4" s="8"/>
    </row>
    <row r="5" spans="1:19" ht="18.600000000000001" customHeight="1">
      <c r="A5" s="878"/>
      <c r="B5" s="883" t="s">
        <v>333</v>
      </c>
      <c r="C5" s="883"/>
      <c r="D5" s="884"/>
      <c r="E5" s="884"/>
      <c r="F5" s="886"/>
      <c r="G5" s="886"/>
      <c r="H5" s="884"/>
      <c r="I5" s="884"/>
      <c r="J5" s="884"/>
      <c r="K5" s="884"/>
      <c r="L5" s="884"/>
      <c r="M5" s="881"/>
      <c r="N5" s="881"/>
    </row>
    <row r="6" spans="1:19" ht="13.8">
      <c r="A6" s="878"/>
      <c r="B6" s="883" t="s">
        <v>232</v>
      </c>
      <c r="C6" s="883"/>
      <c r="D6" s="884"/>
      <c r="E6" s="884"/>
      <c r="F6" s="886"/>
      <c r="G6" s="886"/>
      <c r="H6" s="884"/>
      <c r="I6" s="884"/>
      <c r="J6" s="884"/>
      <c r="K6" s="884"/>
      <c r="L6" s="884"/>
      <c r="M6" s="881"/>
      <c r="N6" s="881"/>
    </row>
    <row r="7" spans="1:19" ht="13.8">
      <c r="A7" s="878"/>
      <c r="B7" s="883" t="s">
        <v>334</v>
      </c>
      <c r="C7" s="884"/>
      <c r="D7" s="884"/>
      <c r="E7" s="884"/>
      <c r="F7" s="886"/>
      <c r="G7" s="886"/>
      <c r="H7" s="884"/>
      <c r="I7" s="884"/>
      <c r="J7" s="884"/>
      <c r="K7" s="884"/>
      <c r="L7" s="884"/>
      <c r="M7" s="881"/>
      <c r="N7" s="881"/>
    </row>
    <row r="8" spans="1:19" ht="13.8">
      <c r="A8" s="879"/>
      <c r="B8" s="883" t="s">
        <v>335</v>
      </c>
      <c r="C8" s="884"/>
      <c r="D8" s="884"/>
      <c r="E8" s="884"/>
      <c r="F8" s="886"/>
      <c r="G8" s="886"/>
      <c r="H8" s="884"/>
      <c r="I8" s="884"/>
      <c r="J8" s="884"/>
      <c r="K8" s="884"/>
      <c r="L8" s="884"/>
      <c r="M8" s="881"/>
      <c r="N8" s="881"/>
    </row>
    <row r="9" spans="1:19" ht="14.4" customHeight="1">
      <c r="A9" s="879"/>
      <c r="B9" s="883" t="s">
        <v>336</v>
      </c>
      <c r="C9" s="884"/>
      <c r="D9" s="884"/>
      <c r="E9" s="884"/>
      <c r="F9" s="886"/>
      <c r="G9" s="886"/>
      <c r="H9" s="884"/>
      <c r="I9" s="884"/>
      <c r="J9" s="884"/>
      <c r="K9" s="884"/>
      <c r="L9" s="884"/>
      <c r="M9" s="881"/>
      <c r="N9" s="881"/>
    </row>
    <row r="10" spans="1:19" ht="17.399999999999999" customHeight="1">
      <c r="A10" s="879"/>
      <c r="B10" s="883" t="s">
        <v>337</v>
      </c>
      <c r="C10" s="884"/>
      <c r="D10" s="884"/>
      <c r="E10" s="884"/>
      <c r="F10" s="886"/>
      <c r="G10" s="886"/>
      <c r="H10" s="884"/>
      <c r="I10" s="884"/>
      <c r="J10" s="884"/>
      <c r="K10" s="884"/>
      <c r="L10" s="884"/>
      <c r="M10" s="881"/>
      <c r="N10" s="881"/>
    </row>
    <row r="11" spans="1:19" ht="13.8">
      <c r="A11" s="879"/>
      <c r="B11" s="887" t="s">
        <v>236</v>
      </c>
      <c r="C11" s="884"/>
      <c r="D11" s="884"/>
      <c r="E11" s="884"/>
      <c r="F11" s="886"/>
      <c r="G11" s="886"/>
      <c r="H11" s="884"/>
      <c r="I11" s="884"/>
      <c r="J11" s="884"/>
      <c r="K11" s="884"/>
      <c r="L11" s="884"/>
      <c r="M11" s="881"/>
      <c r="N11" s="881"/>
    </row>
    <row r="12" spans="1:19" ht="13.8">
      <c r="A12" s="879"/>
      <c r="B12" s="887" t="s">
        <v>235</v>
      </c>
      <c r="C12" s="884"/>
      <c r="D12" s="884"/>
      <c r="E12" s="884"/>
      <c r="F12" s="886"/>
      <c r="G12" s="886"/>
      <c r="H12" s="884"/>
      <c r="I12" s="884"/>
      <c r="J12" s="884"/>
      <c r="K12" s="884"/>
      <c r="L12" s="884"/>
      <c r="M12" s="881"/>
      <c r="N12" s="881"/>
    </row>
    <row r="13" spans="1:19" ht="13.8">
      <c r="A13" s="879"/>
      <c r="B13" s="883" t="s">
        <v>338</v>
      </c>
      <c r="C13" s="884"/>
      <c r="D13" s="884"/>
      <c r="E13" s="884"/>
      <c r="F13" s="886"/>
      <c r="G13" s="886"/>
      <c r="H13" s="884"/>
      <c r="I13" s="884"/>
      <c r="J13" s="884"/>
      <c r="K13" s="884"/>
      <c r="L13" s="884"/>
      <c r="M13" s="881"/>
      <c r="N13" s="881"/>
    </row>
    <row r="14" spans="1:19" s="889" customFormat="1" ht="6.6" customHeight="1">
      <c r="B14" s="890"/>
      <c r="C14" s="891"/>
      <c r="D14" s="891"/>
      <c r="E14" s="891"/>
      <c r="F14" s="891"/>
      <c r="G14" s="891"/>
      <c r="H14" s="891"/>
      <c r="I14" s="891"/>
      <c r="J14" s="891"/>
      <c r="K14" s="891"/>
      <c r="L14" s="891"/>
      <c r="M14" s="891"/>
      <c r="N14" s="891"/>
      <c r="O14" s="892"/>
      <c r="P14" s="892"/>
      <c r="Q14" s="892"/>
      <c r="R14" s="892"/>
      <c r="S14" s="892"/>
    </row>
    <row r="15" spans="1:19" ht="13.8">
      <c r="B15" s="13"/>
    </row>
    <row r="16" spans="1:19" ht="13.5" customHeight="1">
      <c r="C16" s="48"/>
      <c r="D16" s="48"/>
      <c r="E16" s="48"/>
      <c r="F16" s="48"/>
      <c r="G16" s="48"/>
      <c r="H16" s="48"/>
      <c r="I16" s="48"/>
      <c r="J16" s="48"/>
      <c r="K16" s="48"/>
      <c r="L16" s="48"/>
      <c r="M16" s="48"/>
      <c r="N16" s="48"/>
      <c r="O16" s="48"/>
      <c r="P16" s="48"/>
      <c r="Q16" s="48"/>
      <c r="R16" s="48"/>
      <c r="S16" s="103"/>
    </row>
    <row r="17" spans="1:40" ht="13.8">
      <c r="B17" s="13"/>
    </row>
    <row r="18" spans="1:40" ht="13.5" customHeight="1">
      <c r="C18" s="48"/>
      <c r="D18" s="48"/>
      <c r="E18" s="48"/>
      <c r="F18" s="48"/>
      <c r="G18" s="48"/>
      <c r="H18" s="48"/>
      <c r="I18" s="48"/>
      <c r="J18" s="48"/>
      <c r="K18" s="48"/>
      <c r="L18" s="48"/>
      <c r="M18" s="48"/>
      <c r="N18" s="48"/>
      <c r="O18" s="48"/>
      <c r="P18" s="48"/>
      <c r="Q18" s="48"/>
      <c r="R18" s="48"/>
      <c r="S18" s="103"/>
    </row>
    <row r="19" spans="1:40" ht="14.4" thickBot="1">
      <c r="B19" s="13"/>
    </row>
    <row r="20" spans="1:40" ht="31.5" customHeight="1" thickBot="1">
      <c r="A20" s="25"/>
      <c r="B20" s="1"/>
      <c r="D20"/>
      <c r="E20"/>
      <c r="F20" s="542" t="s">
        <v>304</v>
      </c>
      <c r="I20"/>
      <c r="J20" s="769" t="s">
        <v>260</v>
      </c>
      <c r="L20" s="765" t="s">
        <v>23</v>
      </c>
      <c r="M20" s="766"/>
      <c r="N20" s="769" t="s">
        <v>58</v>
      </c>
      <c r="P20" s="765" t="s">
        <v>24</v>
      </c>
      <c r="Q20" s="766"/>
      <c r="R20" s="814" t="s">
        <v>62</v>
      </c>
      <c r="S20" s="104"/>
      <c r="U20" s="74"/>
      <c r="V20" s="74"/>
      <c r="W20" s="74"/>
      <c r="X20" s="826" t="s">
        <v>67</v>
      </c>
      <c r="Y20" s="827"/>
      <c r="Z20" s="827"/>
      <c r="AA20" s="827"/>
      <c r="AB20" s="828"/>
      <c r="AC20" s="74"/>
      <c r="AD20" s="74"/>
      <c r="AE20" s="74"/>
      <c r="AF20" s="74"/>
      <c r="AG20" s="74"/>
      <c r="AH20" s="74"/>
      <c r="AI20" s="74"/>
      <c r="AJ20" s="74"/>
      <c r="AK20" s="74"/>
      <c r="AL20" s="74"/>
    </row>
    <row r="21" spans="1:40" s="3" customFormat="1" ht="29.4" thickBot="1">
      <c r="A21" s="28"/>
      <c r="B21" s="648" t="s">
        <v>25</v>
      </c>
      <c r="C21" s="649"/>
      <c r="D21" s="340" t="s">
        <v>55</v>
      </c>
      <c r="E21"/>
      <c r="F21" s="266" t="s">
        <v>21</v>
      </c>
      <c r="G21" s="267" t="s">
        <v>22</v>
      </c>
      <c r="I21" s="829" t="s">
        <v>311</v>
      </c>
      <c r="J21" s="770"/>
      <c r="L21" s="767" t="s">
        <v>57</v>
      </c>
      <c r="M21" s="32" t="s">
        <v>2</v>
      </c>
      <c r="N21" s="770"/>
      <c r="P21" s="767" t="s">
        <v>61</v>
      </c>
      <c r="Q21" s="32" t="s">
        <v>2</v>
      </c>
      <c r="R21" s="815"/>
      <c r="S21" s="105"/>
      <c r="U21" s="790" t="s">
        <v>11</v>
      </c>
      <c r="V21" s="791"/>
      <c r="W21" s="792"/>
      <c r="X21" s="295" t="s">
        <v>103</v>
      </c>
      <c r="Y21" s="296"/>
      <c r="Z21" s="296"/>
      <c r="AA21" s="296"/>
      <c r="AB21" s="297"/>
      <c r="AC21" s="75"/>
      <c r="AD21" s="796" t="s">
        <v>69</v>
      </c>
      <c r="AE21" s="797"/>
      <c r="AF21" s="797"/>
      <c r="AG21" s="797"/>
      <c r="AH21" s="797"/>
      <c r="AI21" s="797"/>
      <c r="AJ21" s="797"/>
      <c r="AK21" s="797"/>
      <c r="AL21" s="798"/>
      <c r="AM21" s="75"/>
    </row>
    <row r="22" spans="1:40" s="3" customFormat="1" ht="40.5" customHeight="1" thickBot="1">
      <c r="A22" s="27"/>
      <c r="B22" s="650"/>
      <c r="C22" s="651"/>
      <c r="D22" s="337" t="s">
        <v>224</v>
      </c>
      <c r="E22"/>
      <c r="F22" s="831" t="s">
        <v>172</v>
      </c>
      <c r="G22" s="832"/>
      <c r="H22" s="4"/>
      <c r="I22" s="830"/>
      <c r="J22" s="771"/>
      <c r="K22" s="4"/>
      <c r="L22" s="768"/>
      <c r="M22" s="43" t="s">
        <v>3</v>
      </c>
      <c r="N22" s="771"/>
      <c r="P22" s="768"/>
      <c r="Q22" s="42" t="s">
        <v>3</v>
      </c>
      <c r="R22" s="816"/>
      <c r="S22" s="105"/>
      <c r="U22" s="793"/>
      <c r="V22" s="794"/>
      <c r="W22" s="795"/>
      <c r="X22" s="76" t="s">
        <v>39</v>
      </c>
      <c r="Y22" s="76" t="s">
        <v>92</v>
      </c>
      <c r="Z22" s="77" t="s">
        <v>70</v>
      </c>
      <c r="AA22" s="78" t="s">
        <v>71</v>
      </c>
      <c r="AB22" s="79" t="s">
        <v>72</v>
      </c>
      <c r="AC22" s="75"/>
      <c r="AD22" s="80" t="s">
        <v>97</v>
      </c>
      <c r="AE22" s="75"/>
      <c r="AF22" s="81" t="s">
        <v>96</v>
      </c>
      <c r="AG22" s="75"/>
      <c r="AH22" s="80" t="s">
        <v>73</v>
      </c>
      <c r="AI22" s="75"/>
      <c r="AJ22" s="81" t="s">
        <v>74</v>
      </c>
      <c r="AK22" s="75"/>
      <c r="AL22" s="80" t="s">
        <v>75</v>
      </c>
      <c r="AM22" s="75"/>
      <c r="AN22" s="416" t="s">
        <v>10</v>
      </c>
    </row>
    <row r="23" spans="1:40" ht="48" customHeight="1">
      <c r="A23" s="26"/>
      <c r="B23" s="49" t="s">
        <v>42</v>
      </c>
      <c r="C23" s="50" t="s">
        <v>214</v>
      </c>
      <c r="D23" s="338">
        <f>SUMIF('Historical Usage'!$C$15:$C$17,'Rate Calculation Worksheet'!C23,'Historical Usage'!$N$15:$N$17)</f>
        <v>100</v>
      </c>
      <c r="E23"/>
      <c r="F23" s="555">
        <f>HLOOKUP($C23,'Operating Expenses'!$L$18:$N$19,2,FALSE)</f>
        <v>0</v>
      </c>
      <c r="G23" s="556">
        <f>HLOOKUP($C23,'Operating Expenses'!$L$63:$N$64,2,FALSE)</f>
        <v>0</v>
      </c>
      <c r="I23" s="561">
        <f>SUM(F23:G23)</f>
        <v>0</v>
      </c>
      <c r="J23" s="39" t="str">
        <f>IF(I23=0,"0",(I23/$D23))</f>
        <v>0</v>
      </c>
      <c r="L23" s="272"/>
      <c r="M23" s="270">
        <f>$I23+$L23</f>
        <v>0</v>
      </c>
      <c r="N23" s="39" t="str">
        <f>IF(M23=0,"0",(M23/$D23))</f>
        <v>0</v>
      </c>
      <c r="P23" s="276"/>
      <c r="Q23" s="5">
        <f>M23+P23</f>
        <v>0</v>
      </c>
      <c r="R23" s="444" t="str">
        <f>IF(Q23=0,"0",(Q23/$D23))</f>
        <v>0</v>
      </c>
      <c r="S23" s="106"/>
      <c r="U23" s="82" t="str">
        <f>$B23</f>
        <v>Category</v>
      </c>
      <c r="V23" s="83" t="str">
        <f>$C23</f>
        <v>Service A</v>
      </c>
      <c r="W23" s="84" t="s">
        <v>76</v>
      </c>
      <c r="X23" s="85">
        <v>1</v>
      </c>
      <c r="Y23" s="290">
        <f>MROUND(R23,X23)</f>
        <v>0</v>
      </c>
      <c r="Z23" s="86">
        <f t="shared" ref="Z23:Z25" si="0">ROUND(Y23*1.1,2)</f>
        <v>0</v>
      </c>
      <c r="AA23" s="87">
        <f>ROUND((Y23)+(Y23*AB23),2)</f>
        <v>0</v>
      </c>
      <c r="AB23" s="88">
        <v>0.75</v>
      </c>
      <c r="AC23" s="74"/>
      <c r="AD23" s="89">
        <v>38</v>
      </c>
      <c r="AE23" s="74"/>
      <c r="AF23" s="90">
        <v>37</v>
      </c>
      <c r="AG23" s="74"/>
      <c r="AH23" s="89">
        <v>36</v>
      </c>
      <c r="AI23" s="74"/>
      <c r="AJ23" s="90">
        <v>35</v>
      </c>
      <c r="AK23" s="74"/>
      <c r="AL23" s="89">
        <v>30</v>
      </c>
      <c r="AM23" s="74"/>
      <c r="AN23" s="91"/>
    </row>
    <row r="24" spans="1:40" ht="31.5" customHeight="1">
      <c r="A24" s="26"/>
      <c r="B24" s="49" t="s">
        <v>42</v>
      </c>
      <c r="C24" s="51" t="s">
        <v>215</v>
      </c>
      <c r="D24" s="339">
        <f>SUMIF('Historical Usage'!$C$15:$C$17,'Rate Calculation Worksheet'!C24,'Historical Usage'!$N$15:$N$17)</f>
        <v>500</v>
      </c>
      <c r="E24"/>
      <c r="F24" s="557">
        <f>HLOOKUP($C24,'Operating Expenses'!$L$18:$N$19,2,FALSE)</f>
        <v>0</v>
      </c>
      <c r="G24" s="558">
        <f>HLOOKUP($C24,'Operating Expenses'!$L$63:$N$64,2,FALSE)</f>
        <v>0</v>
      </c>
      <c r="I24" s="562">
        <f t="shared" ref="I24:I25" si="1">SUM(F24:G24)</f>
        <v>0</v>
      </c>
      <c r="J24" s="417" t="str">
        <f>IF(I24=0,"0",(I24/$D24))</f>
        <v>0</v>
      </c>
      <c r="L24" s="273"/>
      <c r="M24" s="271">
        <f>$I24+$L24</f>
        <v>0</v>
      </c>
      <c r="N24" s="40" t="str">
        <f>IF(M24=0,"0",(M24/$D24))</f>
        <v>0</v>
      </c>
      <c r="P24" s="276"/>
      <c r="Q24" s="6">
        <f>M24+P24</f>
        <v>0</v>
      </c>
      <c r="R24" s="445" t="str">
        <f>IF(Q24=0,"0",(Q24/$D24))</f>
        <v>0</v>
      </c>
      <c r="S24" s="106"/>
      <c r="U24" s="92" t="str">
        <f>$B24</f>
        <v>Category</v>
      </c>
      <c r="V24" s="93" t="str">
        <f>$C24</f>
        <v>Service B</v>
      </c>
      <c r="W24" s="94" t="s">
        <v>76</v>
      </c>
      <c r="X24" s="95">
        <v>1</v>
      </c>
      <c r="Y24" s="291">
        <f>MROUND(R24,X24)</f>
        <v>0</v>
      </c>
      <c r="Z24" s="96">
        <f t="shared" si="0"/>
        <v>0</v>
      </c>
      <c r="AA24" s="97">
        <f t="shared" ref="AA24:AA25" si="2">ROUND((Y24)+(Y24*AB24),2)</f>
        <v>0</v>
      </c>
      <c r="AB24" s="98">
        <v>0.75</v>
      </c>
      <c r="AC24" s="74"/>
      <c r="AD24" s="99">
        <v>334</v>
      </c>
      <c r="AE24" s="74"/>
      <c r="AF24" s="100">
        <v>268</v>
      </c>
      <c r="AG24" s="74"/>
      <c r="AH24" s="99">
        <v>110</v>
      </c>
      <c r="AI24" s="74"/>
      <c r="AJ24" s="100">
        <v>106</v>
      </c>
      <c r="AK24" s="74"/>
      <c r="AL24" s="99">
        <v>83</v>
      </c>
      <c r="AM24" s="74"/>
      <c r="AN24" s="101"/>
    </row>
    <row r="25" spans="1:40" ht="38.25" customHeight="1" thickBot="1">
      <c r="A25" s="26"/>
      <c r="B25" s="114" t="s">
        <v>42</v>
      </c>
      <c r="C25" s="115" t="s">
        <v>216</v>
      </c>
      <c r="D25" s="341">
        <f>SUMIF('Historical Usage'!$C$15:$C$17,'Rate Calculation Worksheet'!C25,'Historical Usage'!$N$15:$N$17)</f>
        <v>1000</v>
      </c>
      <c r="E25"/>
      <c r="F25" s="559">
        <f>HLOOKUP($C25,'Operating Expenses'!$L$18:$N$19,2,FALSE)</f>
        <v>0</v>
      </c>
      <c r="G25" s="560">
        <f>HLOOKUP($C25,'Operating Expenses'!$L$63:$N$64,2,FALSE)</f>
        <v>0</v>
      </c>
      <c r="I25" s="563">
        <f t="shared" si="1"/>
        <v>0</v>
      </c>
      <c r="J25" s="418" t="str">
        <f>IF(I25=0,"0",(I25/$D25))</f>
        <v>0</v>
      </c>
      <c r="L25" s="274"/>
      <c r="M25" s="271">
        <f>$I25+$L25</f>
        <v>0</v>
      </c>
      <c r="N25" s="40" t="str">
        <f>IF(M25=0,"0",(M25/$D25))</f>
        <v>0</v>
      </c>
      <c r="P25" s="277"/>
      <c r="Q25" s="6">
        <f>M25+P25</f>
        <v>0</v>
      </c>
      <c r="R25" s="445" t="str">
        <f>IF(Q25=0,"0",(Q25/$D25))</f>
        <v>0</v>
      </c>
      <c r="S25" s="106"/>
      <c r="U25" s="92" t="str">
        <f>$B25</f>
        <v>Category</v>
      </c>
      <c r="V25" s="93" t="str">
        <f>$C25</f>
        <v>Service C</v>
      </c>
      <c r="W25" s="94" t="s">
        <v>76</v>
      </c>
      <c r="X25" s="95">
        <v>1</v>
      </c>
      <c r="Y25" s="291">
        <f>MROUND(R25,X25)</f>
        <v>0</v>
      </c>
      <c r="Z25" s="96">
        <f t="shared" si="0"/>
        <v>0</v>
      </c>
      <c r="AA25" s="97">
        <f t="shared" si="2"/>
        <v>0</v>
      </c>
      <c r="AB25" s="98">
        <v>0.75</v>
      </c>
      <c r="AC25" s="74"/>
      <c r="AD25" s="99">
        <v>59</v>
      </c>
      <c r="AE25" s="74"/>
      <c r="AF25" s="100">
        <v>56</v>
      </c>
      <c r="AG25" s="74"/>
      <c r="AH25" s="99">
        <v>52</v>
      </c>
      <c r="AI25" s="74"/>
      <c r="AJ25" s="100">
        <v>50</v>
      </c>
      <c r="AK25" s="74"/>
      <c r="AL25" s="99">
        <v>54</v>
      </c>
      <c r="AM25" s="74"/>
      <c r="AN25" s="101"/>
    </row>
    <row r="26" spans="1:40" s="7" customFormat="1" ht="28.2" thickBot="1">
      <c r="A26" s="29"/>
      <c r="B26" s="8"/>
      <c r="C26" s="2"/>
      <c r="D26" s="33" t="s">
        <v>56</v>
      </c>
      <c r="E26"/>
      <c r="F26" s="835" t="s">
        <v>173</v>
      </c>
      <c r="G26" s="836"/>
      <c r="H26" s="265"/>
      <c r="I26" s="33" t="s">
        <v>312</v>
      </c>
      <c r="J26"/>
      <c r="L26" s="35" t="s">
        <v>4</v>
      </c>
      <c r="M26" s="38" t="s">
        <v>59</v>
      </c>
      <c r="N26"/>
      <c r="P26" s="34" t="s">
        <v>4</v>
      </c>
      <c r="Q26" s="38" t="s">
        <v>26</v>
      </c>
      <c r="R26"/>
      <c r="S26"/>
      <c r="U26" s="2"/>
      <c r="V26" s="2"/>
      <c r="W26" s="2"/>
      <c r="X26" s="2"/>
      <c r="Y26" s="2"/>
      <c r="Z26" s="2"/>
      <c r="AA26" s="2"/>
      <c r="AB26" s="2"/>
      <c r="AC26" s="2"/>
      <c r="AD26" s="2"/>
      <c r="AE26" s="2"/>
      <c r="AF26" s="2"/>
      <c r="AG26" s="2"/>
      <c r="AH26" s="2"/>
      <c r="AI26" s="2"/>
      <c r="AJ26" s="2"/>
      <c r="AK26" s="2"/>
      <c r="AL26" s="2"/>
    </row>
    <row r="27" spans="1:40" ht="27" customHeight="1" thickBot="1">
      <c r="A27" s="30"/>
      <c r="B27" s="109"/>
      <c r="D27" s="44">
        <f>SUM(D23:D26)</f>
        <v>1600</v>
      </c>
      <c r="E27"/>
      <c r="F27" s="37">
        <f>SUM(F23:F26)</f>
        <v>0</v>
      </c>
      <c r="G27" s="37">
        <f>SUM(G23:G26)</f>
        <v>0</v>
      </c>
      <c r="I27" s="564">
        <f>SUM(I23:I26)</f>
        <v>0</v>
      </c>
      <c r="J27"/>
      <c r="L27" s="36">
        <f>SUM(L23:L25)</f>
        <v>0</v>
      </c>
      <c r="M27" s="37">
        <f>SUM(M23:M26)</f>
        <v>0</v>
      </c>
      <c r="N27"/>
      <c r="P27" s="41">
        <f>SUM(P23:P26)</f>
        <v>0</v>
      </c>
      <c r="Q27" s="45">
        <f>SUM(Q23:Q26)</f>
        <v>0</v>
      </c>
      <c r="R27"/>
      <c r="S27"/>
    </row>
    <row r="28" spans="1:40" ht="39" customHeight="1" thickBot="1">
      <c r="A28" s="25"/>
      <c r="D28"/>
      <c r="E28"/>
      <c r="F28" s="268"/>
      <c r="G28" s="268"/>
      <c r="J28"/>
      <c r="L28" s="34" t="s">
        <v>60</v>
      </c>
      <c r="M28"/>
      <c r="N28"/>
      <c r="P28" s="34" t="s">
        <v>60</v>
      </c>
      <c r="Q28"/>
      <c r="R28"/>
      <c r="S28" s="102"/>
    </row>
    <row r="29" spans="1:40" ht="15" thickBot="1">
      <c r="E29"/>
      <c r="F29" s="833" t="s">
        <v>80</v>
      </c>
      <c r="G29" s="834"/>
      <c r="L29" s="574">
        <f>N33-L27</f>
        <v>0</v>
      </c>
      <c r="M29"/>
      <c r="N29"/>
      <c r="P29" s="47">
        <f>P35+P27</f>
        <v>0</v>
      </c>
      <c r="Q29"/>
      <c r="R29"/>
      <c r="S29" s="102"/>
      <c r="U29" s="805" t="s">
        <v>1</v>
      </c>
      <c r="V29" s="806"/>
      <c r="W29" s="806"/>
      <c r="X29" s="806"/>
      <c r="Y29" s="806"/>
      <c r="Z29" s="806"/>
      <c r="AA29" s="806"/>
      <c r="AB29" s="806"/>
      <c r="AC29" s="806"/>
      <c r="AD29" s="806"/>
      <c r="AE29" s="806"/>
      <c r="AF29" s="806"/>
      <c r="AG29" s="806"/>
      <c r="AH29" s="806"/>
      <c r="AI29" s="806"/>
      <c r="AJ29" s="806"/>
      <c r="AK29" s="806"/>
      <c r="AL29" s="807"/>
    </row>
    <row r="30" spans="1:40" ht="25.5" customHeight="1" thickBot="1">
      <c r="E30"/>
      <c r="F30" s="269">
        <f>'Operating Expenses'!I19+'Operating Expenses'!J19</f>
        <v>0</v>
      </c>
      <c r="G30" s="269">
        <f>'Operating Expenses'!I63</f>
        <v>0</v>
      </c>
      <c r="M30"/>
      <c r="N30"/>
      <c r="U30" s="808" t="s">
        <v>91</v>
      </c>
      <c r="V30" s="809"/>
      <c r="W30" s="809"/>
      <c r="X30" s="809"/>
      <c r="Y30" s="809"/>
      <c r="Z30" s="809"/>
      <c r="AA30" s="809"/>
      <c r="AB30" s="809"/>
      <c r="AC30" s="809"/>
      <c r="AD30" s="809"/>
      <c r="AE30" s="809"/>
      <c r="AF30" s="809"/>
      <c r="AG30" s="809"/>
      <c r="AH30" s="809"/>
      <c r="AI30" s="809"/>
      <c r="AJ30" s="809"/>
      <c r="AK30" s="809"/>
      <c r="AL30" s="810"/>
    </row>
    <row r="31" spans="1:40" ht="18.75" customHeight="1" thickBot="1">
      <c r="E31"/>
      <c r="U31" s="811" t="s">
        <v>93</v>
      </c>
      <c r="V31" s="812"/>
      <c r="W31" s="812"/>
      <c r="X31" s="812"/>
      <c r="Y31" s="812"/>
      <c r="Z31" s="812"/>
      <c r="AA31" s="812"/>
      <c r="AB31" s="812"/>
      <c r="AC31" s="812"/>
      <c r="AD31" s="812"/>
      <c r="AE31" s="812"/>
      <c r="AF31" s="812"/>
      <c r="AG31" s="812"/>
      <c r="AH31" s="812"/>
      <c r="AI31" s="812"/>
      <c r="AJ31" s="812"/>
      <c r="AK31" s="812"/>
      <c r="AL31" s="813"/>
    </row>
    <row r="32" spans="1:40" ht="31.2" customHeight="1" thickBot="1">
      <c r="E32"/>
      <c r="L32" s="772" t="s">
        <v>313</v>
      </c>
      <c r="M32" s="773"/>
      <c r="N32" s="774"/>
      <c r="O32"/>
      <c r="P32" s="787" t="s">
        <v>322</v>
      </c>
      <c r="U32" s="808" t="s">
        <v>94</v>
      </c>
      <c r="V32" s="809"/>
      <c r="W32" s="809"/>
      <c r="X32" s="809"/>
      <c r="Y32" s="809"/>
      <c r="Z32" s="809"/>
      <c r="AA32" s="809"/>
      <c r="AB32" s="809"/>
      <c r="AC32" s="809"/>
      <c r="AD32" s="809"/>
      <c r="AE32" s="809"/>
      <c r="AF32" s="809"/>
      <c r="AG32" s="809"/>
      <c r="AH32" s="809"/>
      <c r="AI32" s="809"/>
      <c r="AJ32" s="809"/>
      <c r="AK32" s="809"/>
      <c r="AL32" s="810"/>
    </row>
    <row r="33" spans="1:38" ht="13.8">
      <c r="E33"/>
      <c r="L33" s="817" t="s">
        <v>314</v>
      </c>
      <c r="M33" s="818"/>
      <c r="N33" s="575">
        <v>0</v>
      </c>
      <c r="O33"/>
      <c r="P33" s="788"/>
      <c r="U33" s="819"/>
      <c r="V33" s="812"/>
      <c r="W33" s="812"/>
      <c r="X33" s="812"/>
      <c r="Y33" s="812"/>
      <c r="Z33" s="812"/>
      <c r="AA33" s="812"/>
      <c r="AB33" s="812"/>
      <c r="AC33" s="812"/>
      <c r="AD33" s="812"/>
      <c r="AE33" s="812"/>
      <c r="AF33" s="812"/>
      <c r="AG33" s="812"/>
      <c r="AH33" s="812"/>
      <c r="AI33" s="812"/>
      <c r="AJ33" s="812"/>
      <c r="AK33" s="812"/>
      <c r="AL33" s="813"/>
    </row>
    <row r="34" spans="1:38" ht="14.4" thickBot="1">
      <c r="B34"/>
      <c r="C34"/>
      <c r="D34"/>
      <c r="E34"/>
      <c r="F34"/>
      <c r="G34"/>
      <c r="H34"/>
      <c r="I34"/>
      <c r="J34"/>
      <c r="L34" s="775" t="s">
        <v>318</v>
      </c>
      <c r="M34" s="776"/>
      <c r="N34" s="576">
        <v>0</v>
      </c>
      <c r="O34"/>
      <c r="P34" s="789"/>
      <c r="U34" s="110" t="s">
        <v>29</v>
      </c>
      <c r="V34" s="802" t="s">
        <v>233</v>
      </c>
      <c r="W34" s="803"/>
      <c r="X34" s="803"/>
      <c r="Y34" s="803"/>
      <c r="Z34" s="803"/>
      <c r="AA34" s="803"/>
      <c r="AB34" s="803"/>
      <c r="AC34" s="803"/>
      <c r="AD34" s="803"/>
      <c r="AE34" s="803"/>
      <c r="AF34" s="803"/>
      <c r="AG34" s="803"/>
      <c r="AH34" s="803"/>
      <c r="AI34" s="803"/>
      <c r="AJ34" s="803"/>
      <c r="AK34" s="803"/>
      <c r="AL34" s="804"/>
    </row>
    <row r="35" spans="1:38" ht="14.4" thickBot="1">
      <c r="B35"/>
      <c r="C35"/>
      <c r="D35"/>
      <c r="E35"/>
      <c r="F35"/>
      <c r="G35"/>
      <c r="H35"/>
      <c r="I35"/>
      <c r="J35"/>
      <c r="L35" s="777" t="s">
        <v>319</v>
      </c>
      <c r="M35" s="778"/>
      <c r="N35" s="573" t="s">
        <v>320</v>
      </c>
      <c r="O35"/>
      <c r="P35" s="577">
        <f>'Operating Expenses'!J19</f>
        <v>0</v>
      </c>
      <c r="U35" s="820"/>
      <c r="V35" s="821"/>
      <c r="W35" s="821"/>
      <c r="X35" s="821"/>
      <c r="Y35" s="821"/>
      <c r="Z35" s="821"/>
      <c r="AA35" s="821"/>
      <c r="AB35" s="821"/>
      <c r="AC35" s="821"/>
      <c r="AD35" s="821"/>
      <c r="AE35" s="821"/>
      <c r="AF35" s="821"/>
      <c r="AG35" s="821"/>
      <c r="AH35" s="821"/>
      <c r="AI35" s="821"/>
      <c r="AJ35" s="821"/>
      <c r="AK35" s="821"/>
      <c r="AL35" s="822"/>
    </row>
    <row r="36" spans="1:38" ht="13.8">
      <c r="B36"/>
      <c r="C36"/>
      <c r="D36"/>
      <c r="E36"/>
      <c r="F36"/>
      <c r="G36"/>
      <c r="H36"/>
      <c r="I36"/>
      <c r="J36"/>
      <c r="L36" s="779" t="s">
        <v>321</v>
      </c>
      <c r="M36" s="780"/>
      <c r="N36" s="565">
        <f>I27</f>
        <v>0</v>
      </c>
      <c r="O36"/>
      <c r="P36" s="10"/>
      <c r="U36" s="823" t="s">
        <v>95</v>
      </c>
      <c r="V36" s="824"/>
      <c r="W36" s="824"/>
      <c r="X36" s="824"/>
      <c r="Y36" s="824"/>
      <c r="Z36" s="824"/>
      <c r="AA36" s="824"/>
      <c r="AB36" s="824"/>
      <c r="AC36" s="824"/>
      <c r="AD36" s="824"/>
      <c r="AE36" s="824"/>
      <c r="AF36" s="824"/>
      <c r="AG36" s="824"/>
      <c r="AH36" s="824"/>
      <c r="AI36" s="824"/>
      <c r="AJ36" s="824"/>
      <c r="AK36" s="824"/>
      <c r="AL36" s="825"/>
    </row>
    <row r="37" spans="1:38" ht="14.4" thickBot="1">
      <c r="B37"/>
      <c r="C37"/>
      <c r="D37"/>
      <c r="E37"/>
      <c r="F37"/>
      <c r="G37"/>
      <c r="H37"/>
      <c r="I37"/>
      <c r="J37"/>
      <c r="L37" s="781" t="s">
        <v>5</v>
      </c>
      <c r="M37" s="782"/>
      <c r="N37" s="566" t="e">
        <f>(N33+N34)/N36</f>
        <v>#DIV/0!</v>
      </c>
      <c r="O37" s="10"/>
      <c r="P37" s="10"/>
      <c r="U37" s="799" t="s">
        <v>234</v>
      </c>
      <c r="V37" s="800"/>
      <c r="W37" s="800"/>
      <c r="X37" s="800"/>
      <c r="Y37" s="800"/>
      <c r="Z37" s="800"/>
      <c r="AA37" s="800"/>
      <c r="AB37" s="800"/>
      <c r="AC37" s="800"/>
      <c r="AD37" s="800"/>
      <c r="AE37" s="800"/>
      <c r="AF37" s="800"/>
      <c r="AG37" s="800"/>
      <c r="AH37" s="800"/>
      <c r="AI37" s="800"/>
      <c r="AJ37" s="800"/>
      <c r="AK37" s="800"/>
      <c r="AL37" s="801"/>
    </row>
    <row r="38" spans="1:38" ht="29.25" customHeight="1" thickBot="1">
      <c r="L38"/>
      <c r="M38"/>
      <c r="N38"/>
      <c r="O38"/>
      <c r="P38"/>
    </row>
    <row r="39" spans="1:38" ht="35.25" customHeight="1" thickBot="1">
      <c r="L39" s="567" t="s">
        <v>325</v>
      </c>
      <c r="M39" s="568"/>
      <c r="N39" s="568"/>
      <c r="O39" s="568"/>
      <c r="P39" s="568"/>
      <c r="Q39" s="568"/>
      <c r="R39" s="569"/>
    </row>
    <row r="40" spans="1:38" ht="39.6" customHeight="1" thickBot="1">
      <c r="A40"/>
      <c r="L40" s="570" t="s">
        <v>315</v>
      </c>
      <c r="M40" s="571" t="s">
        <v>323</v>
      </c>
      <c r="N40" s="572" t="s">
        <v>324</v>
      </c>
      <c r="O40" s="571" t="s">
        <v>316</v>
      </c>
      <c r="P40" s="571" t="s">
        <v>317</v>
      </c>
      <c r="Q40" s="783" t="s">
        <v>1</v>
      </c>
      <c r="R40" s="784"/>
    </row>
    <row r="41" spans="1:38" ht="36.75" customHeight="1">
      <c r="A41"/>
      <c r="L41" s="578" t="s">
        <v>73</v>
      </c>
      <c r="M41" s="579"/>
      <c r="N41" s="580"/>
      <c r="O41" s="579"/>
      <c r="P41" s="581">
        <f>SUM(M41:O41)</f>
        <v>0</v>
      </c>
      <c r="Q41" s="785"/>
      <c r="R41" s="786"/>
    </row>
    <row r="42" spans="1:38" ht="27" customHeight="1">
      <c r="A42"/>
      <c r="L42" s="585" t="s">
        <v>68</v>
      </c>
      <c r="M42" s="582"/>
      <c r="N42" s="583"/>
      <c r="O42" s="582"/>
      <c r="P42" s="584">
        <f t="shared" ref="P42:P43" si="3">SUM(M42:O42)</f>
        <v>0</v>
      </c>
      <c r="Q42" s="763"/>
      <c r="R42" s="764"/>
    </row>
    <row r="43" spans="1:38" ht="32.4" customHeight="1">
      <c r="A43"/>
      <c r="L43" s="585" t="s">
        <v>97</v>
      </c>
      <c r="M43" s="582"/>
      <c r="N43" s="583"/>
      <c r="O43" s="582"/>
      <c r="P43" s="584">
        <f t="shared" si="3"/>
        <v>0</v>
      </c>
      <c r="Q43" s="763"/>
      <c r="R43" s="764"/>
    </row>
    <row r="44" spans="1:38" ht="22.5" customHeight="1">
      <c r="A44"/>
      <c r="L44"/>
      <c r="M44"/>
      <c r="N44"/>
      <c r="O44"/>
      <c r="P44"/>
      <c r="Q44"/>
      <c r="R44"/>
    </row>
    <row r="45" spans="1:38" ht="20.25" customHeight="1">
      <c r="A45"/>
      <c r="L45"/>
      <c r="M45"/>
      <c r="N45"/>
      <c r="O45"/>
      <c r="P45"/>
      <c r="Q45"/>
      <c r="R45"/>
    </row>
    <row r="46" spans="1:38" ht="37.799999999999997" customHeight="1">
      <c r="A46"/>
      <c r="L46"/>
      <c r="M46"/>
      <c r="N46"/>
      <c r="O46"/>
      <c r="P46"/>
      <c r="Q46"/>
      <c r="R46"/>
    </row>
    <row r="47" spans="1:38">
      <c r="A47"/>
      <c r="O47" s="10"/>
      <c r="P47" s="10"/>
    </row>
    <row r="48" spans="1:38">
      <c r="A48"/>
      <c r="O48" s="10"/>
      <c r="P48" s="10"/>
    </row>
    <row r="49" spans="1:16">
      <c r="A49"/>
      <c r="O49" s="10"/>
      <c r="P49" s="10"/>
    </row>
    <row r="50" spans="1:16" ht="13.8">
      <c r="A50"/>
      <c r="B50" s="328" t="s">
        <v>195</v>
      </c>
      <c r="C50" s="13"/>
      <c r="O50" s="8"/>
      <c r="P50" s="8"/>
    </row>
    <row r="51" spans="1:16" ht="13.8">
      <c r="A51"/>
      <c r="B51" s="13" t="s">
        <v>225</v>
      </c>
      <c r="C51" s="13"/>
      <c r="O51" s="8"/>
      <c r="P51" s="8"/>
    </row>
    <row r="52" spans="1:16" ht="18.600000000000001" customHeight="1">
      <c r="A52"/>
      <c r="B52" s="13" t="s">
        <v>333</v>
      </c>
      <c r="C52" s="13"/>
    </row>
    <row r="53" spans="1:16" ht="13.8">
      <c r="A53"/>
      <c r="B53" s="13" t="s">
        <v>232</v>
      </c>
      <c r="C53" s="13"/>
    </row>
    <row r="54" spans="1:16" ht="13.8">
      <c r="A54"/>
      <c r="B54" s="13" t="s">
        <v>334</v>
      </c>
    </row>
    <row r="55" spans="1:16" ht="13.8">
      <c r="B55" s="13" t="s">
        <v>335</v>
      </c>
    </row>
    <row r="56" spans="1:16" ht="14.4" customHeight="1">
      <c r="B56" s="13" t="s">
        <v>336</v>
      </c>
    </row>
    <row r="57" spans="1:16" ht="17.399999999999999" customHeight="1">
      <c r="B57" s="13" t="s">
        <v>337</v>
      </c>
    </row>
    <row r="58" spans="1:16" ht="13.8">
      <c r="B58" s="586" t="s">
        <v>236</v>
      </c>
    </row>
    <row r="59" spans="1:16" ht="13.8">
      <c r="B59" s="586" t="s">
        <v>235</v>
      </c>
    </row>
    <row r="60" spans="1:16" ht="13.8">
      <c r="B60" s="13" t="s">
        <v>338</v>
      </c>
    </row>
    <row r="61" spans="1:16" ht="13.8">
      <c r="B61" s="13"/>
    </row>
    <row r="62" spans="1:16" ht="13.8">
      <c r="B62" s="13"/>
    </row>
    <row r="63" spans="1:16" ht="13.8">
      <c r="B63" s="13"/>
    </row>
    <row r="64" spans="1:16" ht="27" customHeight="1">
      <c r="B64" s="13"/>
      <c r="L64"/>
      <c r="M64"/>
      <c r="N64"/>
    </row>
    <row r="65" spans="2:18" ht="13.8">
      <c r="B65" s="13"/>
      <c r="L65"/>
      <c r="M65"/>
      <c r="N65"/>
    </row>
    <row r="66" spans="2:18">
      <c r="L66"/>
      <c r="M66"/>
      <c r="N66"/>
      <c r="O66" s="12"/>
      <c r="P66" s="12"/>
      <c r="Q66" s="12"/>
      <c r="R66" s="12"/>
    </row>
    <row r="67" spans="2:18">
      <c r="L67"/>
      <c r="M67"/>
      <c r="N67"/>
      <c r="O67" s="12"/>
      <c r="P67" s="12"/>
      <c r="Q67" s="12"/>
      <c r="R67" s="12"/>
    </row>
    <row r="68" spans="2:18">
      <c r="L68"/>
      <c r="M68"/>
      <c r="N68"/>
      <c r="O68"/>
      <c r="P68"/>
      <c r="Q68"/>
      <c r="R68"/>
    </row>
    <row r="69" spans="2:18" ht="17.399999999999999" customHeight="1">
      <c r="L69"/>
      <c r="M69"/>
      <c r="N69"/>
      <c r="O69"/>
      <c r="P69"/>
      <c r="Q69"/>
      <c r="R69"/>
    </row>
    <row r="70" spans="2:18">
      <c r="L70"/>
      <c r="M70"/>
      <c r="N70"/>
      <c r="O70"/>
      <c r="P70"/>
      <c r="Q70"/>
      <c r="R70"/>
    </row>
    <row r="71" spans="2:18">
      <c r="L71"/>
      <c r="M71"/>
      <c r="N71"/>
      <c r="O71"/>
      <c r="P71"/>
      <c r="Q71"/>
      <c r="R71"/>
    </row>
    <row r="72" spans="2:18">
      <c r="L72"/>
      <c r="M72"/>
      <c r="N72"/>
      <c r="O72"/>
      <c r="P72"/>
      <c r="Q72"/>
      <c r="R72"/>
    </row>
    <row r="73" spans="2:18">
      <c r="L73"/>
      <c r="M73"/>
      <c r="N73"/>
      <c r="O73"/>
      <c r="P73"/>
      <c r="Q73"/>
      <c r="R73"/>
    </row>
    <row r="74" spans="2:18">
      <c r="L74"/>
      <c r="M74"/>
      <c r="N74"/>
      <c r="O74"/>
      <c r="P74"/>
      <c r="Q74"/>
      <c r="R74"/>
    </row>
    <row r="75" spans="2:18">
      <c r="L75"/>
      <c r="M75"/>
      <c r="N75"/>
      <c r="O75"/>
      <c r="P75"/>
      <c r="Q75"/>
      <c r="R75"/>
    </row>
    <row r="76" spans="2:18">
      <c r="L76"/>
      <c r="M76"/>
      <c r="N76"/>
      <c r="O76"/>
      <c r="P76"/>
      <c r="Q76"/>
      <c r="R76"/>
    </row>
    <row r="77" spans="2:18">
      <c r="L77"/>
      <c r="M77"/>
      <c r="N77"/>
      <c r="O77"/>
      <c r="P77"/>
      <c r="Q77"/>
      <c r="R77"/>
    </row>
    <row r="78" spans="2:18">
      <c r="L78"/>
      <c r="M78"/>
      <c r="N78"/>
      <c r="O78"/>
      <c r="P78"/>
      <c r="Q78"/>
      <c r="R78"/>
    </row>
  </sheetData>
  <mergeCells count="35">
    <mergeCell ref="I21:I22"/>
    <mergeCell ref="L21:L22"/>
    <mergeCell ref="F22:G22"/>
    <mergeCell ref="F29:G29"/>
    <mergeCell ref="F26:G26"/>
    <mergeCell ref="B21:C22"/>
    <mergeCell ref="J20:J22"/>
    <mergeCell ref="U21:W22"/>
    <mergeCell ref="AD21:AL21"/>
    <mergeCell ref="U37:AL37"/>
    <mergeCell ref="V34:AL34"/>
    <mergeCell ref="U29:AL29"/>
    <mergeCell ref="U30:AL30"/>
    <mergeCell ref="U31:AL31"/>
    <mergeCell ref="U32:AL32"/>
    <mergeCell ref="R20:R22"/>
    <mergeCell ref="L33:M33"/>
    <mergeCell ref="U33:AL33"/>
    <mergeCell ref="U35:AL35"/>
    <mergeCell ref="U36:AL36"/>
    <mergeCell ref="X20:AB20"/>
    <mergeCell ref="Q43:R43"/>
    <mergeCell ref="P20:Q20"/>
    <mergeCell ref="P21:P22"/>
    <mergeCell ref="N20:N22"/>
    <mergeCell ref="L32:N32"/>
    <mergeCell ref="L34:M34"/>
    <mergeCell ref="L35:M35"/>
    <mergeCell ref="L36:M36"/>
    <mergeCell ref="L37:M37"/>
    <mergeCell ref="Q40:R40"/>
    <mergeCell ref="Q41:R41"/>
    <mergeCell ref="Q42:R42"/>
    <mergeCell ref="P32:P34"/>
    <mergeCell ref="L20:M2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8D080-98EF-401B-B27C-4C47BBB0624E}">
  <dimension ref="A1:X25"/>
  <sheetViews>
    <sheetView showGridLines="0" workbookViewId="0">
      <selection activeCell="B1" sqref="B1"/>
    </sheetView>
  </sheetViews>
  <sheetFormatPr defaultRowHeight="13.2" customHeight="1"/>
  <cols>
    <col min="1" max="1" width="1.88671875" customWidth="1"/>
    <col min="2" max="2" width="32.6640625" customWidth="1"/>
    <col min="3" max="3" width="20.6640625" customWidth="1"/>
    <col min="4" max="4" width="21.44140625" customWidth="1"/>
    <col min="5" max="5" width="14.88671875" customWidth="1"/>
    <col min="6" max="6" width="18" customWidth="1"/>
    <col min="7" max="7" width="14.88671875" bestFit="1" customWidth="1"/>
    <col min="8" max="8" width="17.5546875" customWidth="1"/>
    <col min="9" max="9" width="33" customWidth="1"/>
    <col min="11" max="11" width="21" customWidth="1"/>
    <col min="13" max="13" width="11.109375" customWidth="1"/>
    <col min="17" max="17" width="1.109375" customWidth="1"/>
    <col min="19" max="19" width="1" customWidth="1"/>
    <col min="20" max="20" width="8.88671875" customWidth="1"/>
    <col min="21" max="21" width="0.77734375" customWidth="1"/>
    <col min="23" max="23" width="1.33203125" customWidth="1"/>
  </cols>
  <sheetData>
    <row r="1" spans="1:24" ht="13.8" thickBot="1"/>
    <row r="2" spans="1:24" ht="13.2" customHeight="1">
      <c r="A2" s="655" t="s">
        <v>255</v>
      </c>
      <c r="B2" s="656"/>
      <c r="C2" s="656"/>
      <c r="D2" s="656"/>
      <c r="E2" s="656"/>
      <c r="F2" s="656"/>
      <c r="G2" s="656"/>
      <c r="H2" s="656"/>
      <c r="I2" s="656"/>
      <c r="J2" s="657"/>
    </row>
    <row r="3" spans="1:24" ht="13.2" customHeight="1">
      <c r="A3" s="658"/>
      <c r="B3" s="659"/>
      <c r="C3" s="659"/>
      <c r="D3" s="659"/>
      <c r="E3" s="659"/>
      <c r="F3" s="659"/>
      <c r="G3" s="659"/>
      <c r="H3" s="659"/>
      <c r="I3" s="659"/>
      <c r="J3" s="660"/>
    </row>
    <row r="4" spans="1:24" ht="13.8" customHeight="1" thickBot="1">
      <c r="A4" s="661"/>
      <c r="B4" s="662"/>
      <c r="C4" s="662"/>
      <c r="D4" s="662"/>
      <c r="E4" s="662"/>
      <c r="F4" s="662"/>
      <c r="G4" s="662"/>
      <c r="H4" s="662"/>
      <c r="I4" s="662"/>
      <c r="J4" s="663"/>
    </row>
    <row r="5" spans="1:24"/>
    <row r="6" spans="1:24" ht="13.8" thickBot="1"/>
    <row r="7" spans="1:24" ht="13.2" customHeight="1" thickBot="1">
      <c r="B7" s="846" t="s">
        <v>227</v>
      </c>
      <c r="C7" s="847"/>
      <c r="D7" s="847"/>
      <c r="E7" s="847"/>
      <c r="F7" s="847"/>
      <c r="G7" s="847"/>
      <c r="H7" s="847"/>
      <c r="I7" s="848"/>
      <c r="K7" s="851" t="s">
        <v>103</v>
      </c>
      <c r="L7" s="852"/>
      <c r="M7" s="852"/>
      <c r="N7" s="853"/>
      <c r="P7" s="796" t="s">
        <v>69</v>
      </c>
      <c r="Q7" s="797"/>
      <c r="R7" s="797"/>
      <c r="S7" s="797"/>
      <c r="T7" s="797"/>
      <c r="U7" s="797"/>
      <c r="V7" s="797"/>
      <c r="W7" s="797"/>
      <c r="X7" s="798"/>
    </row>
    <row r="8" spans="1:24" ht="12.6" customHeight="1" thickBot="1">
      <c r="B8" s="837" t="s">
        <v>256</v>
      </c>
      <c r="C8" s="838"/>
      <c r="D8" s="387" t="s">
        <v>105</v>
      </c>
      <c r="E8" s="387" t="s">
        <v>244</v>
      </c>
      <c r="F8" s="387" t="s">
        <v>245</v>
      </c>
      <c r="G8" s="388" t="s">
        <v>246</v>
      </c>
      <c r="H8" s="388" t="s">
        <v>259</v>
      </c>
      <c r="I8" s="388" t="s">
        <v>1</v>
      </c>
      <c r="K8" s="392" t="s">
        <v>92</v>
      </c>
      <c r="L8" s="393" t="s">
        <v>70</v>
      </c>
      <c r="M8" s="394" t="s">
        <v>71</v>
      </c>
      <c r="N8" s="395" t="s">
        <v>72</v>
      </c>
      <c r="P8" s="408" t="s">
        <v>97</v>
      </c>
      <c r="Q8" s="75"/>
      <c r="R8" s="412" t="s">
        <v>68</v>
      </c>
      <c r="S8" s="75"/>
      <c r="T8" s="116" t="s">
        <v>73</v>
      </c>
      <c r="U8" s="75"/>
      <c r="V8" s="117" t="s">
        <v>74</v>
      </c>
      <c r="W8" s="75"/>
      <c r="X8" s="116" t="s">
        <v>75</v>
      </c>
    </row>
    <row r="9" spans="1:24" ht="13.2" customHeight="1">
      <c r="B9" s="357" t="s">
        <v>248</v>
      </c>
      <c r="C9" s="358" t="s">
        <v>249</v>
      </c>
      <c r="D9" s="359"/>
      <c r="E9" s="359"/>
      <c r="F9" s="360"/>
      <c r="G9" s="361"/>
      <c r="H9" s="362" t="e">
        <f>F9/G9</f>
        <v>#DIV/0!</v>
      </c>
      <c r="I9" s="360"/>
      <c r="K9" s="396">
        <v>7</v>
      </c>
      <c r="L9" s="397">
        <f>ROUND(K9*1.1,2)</f>
        <v>7.7</v>
      </c>
      <c r="M9" s="398">
        <f>ROUND((K9)+(K9*N9),2)</f>
        <v>12.25</v>
      </c>
      <c r="N9" s="399">
        <v>0.75</v>
      </c>
      <c r="P9" s="409">
        <v>7</v>
      </c>
      <c r="Q9" s="74"/>
      <c r="R9" s="413">
        <v>6</v>
      </c>
      <c r="S9" s="74"/>
      <c r="T9" s="409">
        <v>7</v>
      </c>
      <c r="U9" s="74"/>
      <c r="V9" s="413">
        <v>6</v>
      </c>
      <c r="W9" s="74"/>
      <c r="X9" s="409">
        <v>5</v>
      </c>
    </row>
    <row r="10" spans="1:24" ht="13.2" customHeight="1">
      <c r="B10" s="357" t="s">
        <v>248</v>
      </c>
      <c r="C10" s="358" t="s">
        <v>249</v>
      </c>
      <c r="D10" s="359"/>
      <c r="E10" s="359"/>
      <c r="F10" s="360"/>
      <c r="G10" s="361"/>
      <c r="H10" s="362" t="e">
        <f>F10/G10</f>
        <v>#DIV/0!</v>
      </c>
      <c r="I10" s="360"/>
      <c r="K10" s="400">
        <v>8</v>
      </c>
      <c r="L10" s="401">
        <f t="shared" ref="L10:L11" si="0">ROUND(K10*1.1,2)</f>
        <v>8.8000000000000007</v>
      </c>
      <c r="M10" s="402">
        <f t="shared" ref="M10:M11" si="1">ROUND((K10)+(K10*N10),2)</f>
        <v>14</v>
      </c>
      <c r="N10" s="403">
        <v>0.75</v>
      </c>
      <c r="P10" s="410">
        <v>8</v>
      </c>
      <c r="Q10" s="74"/>
      <c r="R10" s="414">
        <v>7</v>
      </c>
      <c r="S10" s="74"/>
      <c r="T10" s="410">
        <v>6</v>
      </c>
      <c r="U10" s="74"/>
      <c r="V10" s="414">
        <v>6</v>
      </c>
      <c r="W10" s="74"/>
      <c r="X10" s="410">
        <v>5</v>
      </c>
    </row>
    <row r="11" spans="1:24" ht="13.2" customHeight="1" thickBot="1">
      <c r="B11" s="357" t="s">
        <v>248</v>
      </c>
      <c r="C11" s="358" t="s">
        <v>249</v>
      </c>
      <c r="D11" s="359"/>
      <c r="E11" s="359"/>
      <c r="F11" s="360"/>
      <c r="G11" s="361"/>
      <c r="H11" s="362" t="e">
        <f>F11/G11</f>
        <v>#DIV/0!</v>
      </c>
      <c r="I11" s="360"/>
      <c r="K11" s="404">
        <v>9</v>
      </c>
      <c r="L11" s="405">
        <f t="shared" si="0"/>
        <v>9.9</v>
      </c>
      <c r="M11" s="406">
        <f t="shared" si="1"/>
        <v>15.75</v>
      </c>
      <c r="N11" s="407">
        <v>0.75</v>
      </c>
      <c r="P11" s="411">
        <v>9</v>
      </c>
      <c r="Q11" s="74"/>
      <c r="R11" s="415">
        <v>8</v>
      </c>
      <c r="S11" s="74"/>
      <c r="T11" s="411">
        <v>7</v>
      </c>
      <c r="U11" s="74"/>
      <c r="V11" s="415">
        <v>7</v>
      </c>
      <c r="W11" s="74"/>
      <c r="X11" s="411">
        <v>5</v>
      </c>
    </row>
    <row r="12" spans="1:24" ht="13.2" customHeight="1">
      <c r="B12" s="2"/>
      <c r="C12" s="2"/>
      <c r="D12" s="2"/>
      <c r="E12" s="363"/>
      <c r="F12" s="2"/>
      <c r="G12" s="2"/>
      <c r="H12" s="2"/>
      <c r="I12" s="2"/>
    </row>
    <row r="13" spans="1:24" ht="13.2" customHeight="1" thickBot="1">
      <c r="B13" s="2"/>
      <c r="C13" s="2"/>
      <c r="D13" s="2"/>
      <c r="E13" s="363"/>
      <c r="F13" s="2"/>
      <c r="G13" s="2"/>
      <c r="H13" s="2"/>
      <c r="I13" s="2"/>
    </row>
    <row r="14" spans="1:24" ht="13.2" customHeight="1" thickBot="1">
      <c r="B14" s="846" t="s">
        <v>228</v>
      </c>
      <c r="C14" s="847"/>
      <c r="D14" s="847"/>
      <c r="E14" s="847"/>
      <c r="F14" s="847"/>
      <c r="G14" s="847"/>
      <c r="H14" s="847"/>
      <c r="I14" s="848"/>
      <c r="K14" s="854" t="s">
        <v>103</v>
      </c>
      <c r="L14" s="855"/>
      <c r="M14" s="855"/>
      <c r="N14" s="856"/>
    </row>
    <row r="15" spans="1:24" ht="13.2" customHeight="1">
      <c r="B15" s="849" t="s">
        <v>250</v>
      </c>
      <c r="C15" s="850"/>
      <c r="D15" s="840" t="s">
        <v>247</v>
      </c>
      <c r="E15" s="841"/>
      <c r="F15" s="841"/>
      <c r="G15" s="841"/>
      <c r="H15" s="841"/>
      <c r="I15" s="842"/>
      <c r="K15" s="857" t="s">
        <v>226</v>
      </c>
      <c r="L15" s="860" t="s">
        <v>89</v>
      </c>
      <c r="M15" s="863" t="s">
        <v>231</v>
      </c>
      <c r="N15" s="866">
        <v>0.75</v>
      </c>
    </row>
    <row r="16" spans="1:24" ht="13.2" customHeight="1">
      <c r="B16" s="357" t="s">
        <v>42</v>
      </c>
      <c r="C16" s="358" t="s">
        <v>229</v>
      </c>
      <c r="D16" s="843" t="s">
        <v>252</v>
      </c>
      <c r="E16" s="844"/>
      <c r="F16" s="844"/>
      <c r="G16" s="844"/>
      <c r="H16" s="844"/>
      <c r="I16" s="845"/>
      <c r="K16" s="858"/>
      <c r="L16" s="861"/>
      <c r="M16" s="864"/>
      <c r="N16" s="867"/>
    </row>
    <row r="17" spans="2:14" ht="13.2" customHeight="1" thickBot="1">
      <c r="B17" s="357" t="s">
        <v>42</v>
      </c>
      <c r="C17" s="358" t="s">
        <v>230</v>
      </c>
      <c r="D17" s="843" t="s">
        <v>252</v>
      </c>
      <c r="E17" s="844"/>
      <c r="F17" s="844"/>
      <c r="G17" s="844"/>
      <c r="H17" s="844"/>
      <c r="I17" s="845"/>
      <c r="K17" s="859"/>
      <c r="L17" s="862"/>
      <c r="M17" s="865"/>
      <c r="N17" s="868"/>
    </row>
    <row r="18" spans="2:14" ht="13.2" customHeight="1">
      <c r="C18" s="389"/>
      <c r="D18" s="390"/>
      <c r="E18" s="391"/>
      <c r="F18" s="391"/>
      <c r="G18" s="391"/>
      <c r="H18" s="391"/>
      <c r="I18" s="391"/>
    </row>
    <row r="19" spans="2:14" ht="13.2" customHeight="1" thickBot="1"/>
    <row r="20" spans="2:14" ht="13.2" customHeight="1" thickBot="1">
      <c r="B20" s="846" t="s">
        <v>228</v>
      </c>
      <c r="C20" s="847"/>
      <c r="D20" s="847"/>
      <c r="E20" s="847"/>
      <c r="F20" s="847"/>
      <c r="G20" s="847"/>
      <c r="H20" s="847"/>
      <c r="I20" s="848"/>
    </row>
    <row r="21" spans="2:14" ht="13.2" customHeight="1">
      <c r="B21" s="837" t="s">
        <v>257</v>
      </c>
      <c r="C21" s="838"/>
      <c r="D21" s="840" t="s">
        <v>247</v>
      </c>
      <c r="E21" s="841"/>
      <c r="F21" s="841"/>
      <c r="G21" s="841"/>
      <c r="H21" s="841"/>
      <c r="I21" s="842"/>
    </row>
    <row r="22" spans="2:14" ht="13.2" customHeight="1">
      <c r="B22" s="357" t="s">
        <v>248</v>
      </c>
      <c r="C22" s="358" t="s">
        <v>251</v>
      </c>
      <c r="D22" s="843" t="s">
        <v>252</v>
      </c>
      <c r="E22" s="844"/>
      <c r="F22" s="844"/>
      <c r="G22" s="844"/>
      <c r="H22" s="844"/>
      <c r="I22" s="845"/>
    </row>
    <row r="23" spans="2:14" ht="19.2" customHeight="1">
      <c r="B23" s="357" t="s">
        <v>248</v>
      </c>
      <c r="C23" s="358" t="s">
        <v>253</v>
      </c>
      <c r="D23" s="843" t="s">
        <v>252</v>
      </c>
      <c r="E23" s="844"/>
      <c r="F23" s="844"/>
      <c r="G23" s="844"/>
      <c r="H23" s="844"/>
      <c r="I23" s="845"/>
    </row>
    <row r="24" spans="2:14" ht="13.2" customHeight="1">
      <c r="B24" s="364" t="s">
        <v>254</v>
      </c>
      <c r="C24" s="839" t="s">
        <v>258</v>
      </c>
      <c r="D24" s="839"/>
      <c r="E24" s="839"/>
      <c r="F24" s="839"/>
      <c r="G24" s="839"/>
      <c r="H24" s="839"/>
      <c r="I24" s="839"/>
    </row>
    <row r="25" spans="2:14" ht="13.2" customHeight="1">
      <c r="B25" s="2"/>
      <c r="C25" s="2"/>
      <c r="D25" s="2"/>
      <c r="E25" s="363"/>
      <c r="F25" s="2"/>
      <c r="G25" s="2"/>
      <c r="H25" s="2"/>
      <c r="I25" s="2"/>
    </row>
  </sheetData>
  <mergeCells count="21">
    <mergeCell ref="A2:J4"/>
    <mergeCell ref="P7:X7"/>
    <mergeCell ref="B7:I7"/>
    <mergeCell ref="B20:I20"/>
    <mergeCell ref="B14:I14"/>
    <mergeCell ref="B15:C15"/>
    <mergeCell ref="B8:C8"/>
    <mergeCell ref="K7:N7"/>
    <mergeCell ref="K14:N14"/>
    <mergeCell ref="K15:K17"/>
    <mergeCell ref="L15:L17"/>
    <mergeCell ref="M15:M17"/>
    <mergeCell ref="N15:N17"/>
    <mergeCell ref="B21:C21"/>
    <mergeCell ref="C24:I24"/>
    <mergeCell ref="D15:I15"/>
    <mergeCell ref="D16:I16"/>
    <mergeCell ref="D17:I17"/>
    <mergeCell ref="D21:I21"/>
    <mergeCell ref="D22:I22"/>
    <mergeCell ref="D23:I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D3EC2-9DEC-4D4C-BE62-EF4E253AB656}">
  <sheetPr>
    <pageSetUpPr fitToPage="1"/>
  </sheetPr>
  <dimension ref="B1:H17"/>
  <sheetViews>
    <sheetView showGridLines="0" workbookViewId="0">
      <selection activeCell="B1" sqref="B1"/>
    </sheetView>
  </sheetViews>
  <sheetFormatPr defaultRowHeight="13.2"/>
  <cols>
    <col min="1" max="1" width="1.109375" customWidth="1"/>
    <col min="2" max="2" width="24.77734375" customWidth="1"/>
    <col min="3" max="3" width="39.6640625" bestFit="1" customWidth="1"/>
    <col min="4" max="4" width="18.21875" bestFit="1" customWidth="1"/>
    <col min="5" max="5" width="16.5546875" bestFit="1" customWidth="1"/>
    <col min="6" max="6" width="5.6640625" customWidth="1"/>
    <col min="7" max="7" width="21" bestFit="1" customWidth="1"/>
    <col min="8" max="8" width="17.33203125" bestFit="1" customWidth="1"/>
    <col min="9" max="12" width="44.33203125" customWidth="1"/>
  </cols>
  <sheetData>
    <row r="1" spans="2:8" ht="13.8" thickBot="1"/>
    <row r="2" spans="2:8" ht="15" thickBot="1">
      <c r="G2" s="869" t="s">
        <v>180</v>
      </c>
      <c r="H2" s="870"/>
    </row>
    <row r="3" spans="2:8" ht="40.200000000000003" thickBot="1">
      <c r="B3" s="871" t="s">
        <v>238</v>
      </c>
      <c r="C3" s="872"/>
      <c r="D3" s="371" t="s">
        <v>237</v>
      </c>
      <c r="E3" s="371" t="s">
        <v>181</v>
      </c>
      <c r="G3" s="371" t="s">
        <v>70</v>
      </c>
      <c r="H3" s="371" t="s">
        <v>71</v>
      </c>
    </row>
    <row r="4" spans="2:8" ht="15">
      <c r="B4" s="873" t="s">
        <v>42</v>
      </c>
      <c r="C4" s="372" t="s">
        <v>214</v>
      </c>
      <c r="D4" s="373"/>
      <c r="E4" s="374"/>
      <c r="G4" s="375"/>
      <c r="H4" s="375"/>
    </row>
    <row r="5" spans="2:8" ht="15">
      <c r="B5" s="874"/>
      <c r="C5" s="298" t="s">
        <v>215</v>
      </c>
      <c r="D5" s="376"/>
      <c r="E5" s="377"/>
      <c r="G5" s="379"/>
      <c r="H5" s="379"/>
    </row>
    <row r="6" spans="2:8" ht="15.6" thickBot="1">
      <c r="B6" s="875"/>
      <c r="C6" s="380" t="s">
        <v>216</v>
      </c>
      <c r="D6" s="381"/>
      <c r="E6" s="382"/>
      <c r="G6" s="368"/>
      <c r="H6" s="368"/>
    </row>
    <row r="7" spans="2:8" ht="8.4" customHeight="1" thickBot="1">
      <c r="B7" s="383"/>
      <c r="C7" s="378"/>
      <c r="D7" s="378"/>
      <c r="E7" s="384"/>
    </row>
    <row r="8" spans="2:8" ht="22.2" customHeight="1">
      <c r="B8" s="876" t="s">
        <v>182</v>
      </c>
      <c r="C8" s="365" t="s">
        <v>229</v>
      </c>
      <c r="D8" s="366"/>
      <c r="E8" s="367"/>
      <c r="G8" s="369"/>
      <c r="H8" s="369"/>
    </row>
    <row r="9" spans="2:8" ht="22.2" customHeight="1" thickBot="1">
      <c r="B9" s="877"/>
      <c r="C9" s="356" t="s">
        <v>230</v>
      </c>
      <c r="D9" s="385" t="s">
        <v>242</v>
      </c>
      <c r="E9" s="386" t="s">
        <v>242</v>
      </c>
      <c r="G9" s="370"/>
      <c r="H9" s="370"/>
    </row>
    <row r="14" spans="2:8" ht="13.8">
      <c r="B14" s="328" t="s">
        <v>195</v>
      </c>
      <c r="C14" s="299"/>
    </row>
    <row r="15" spans="2:8" ht="13.8">
      <c r="B15" s="13" t="s">
        <v>239</v>
      </c>
      <c r="C15" s="2"/>
    </row>
    <row r="16" spans="2:8" ht="13.8">
      <c r="B16" s="13" t="s">
        <v>240</v>
      </c>
    </row>
    <row r="17" spans="2:2" ht="13.8">
      <c r="B17" s="13" t="s">
        <v>241</v>
      </c>
    </row>
  </sheetData>
  <mergeCells count="4">
    <mergeCell ref="G2:H2"/>
    <mergeCell ref="B3:C3"/>
    <mergeCell ref="B4:B6"/>
    <mergeCell ref="B8:B9"/>
  </mergeCells>
  <pageMargins left="0.7" right="0.7"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Gen Info</vt:lpstr>
      <vt:lpstr>Budget</vt:lpstr>
      <vt:lpstr>Historical Usage</vt:lpstr>
      <vt:lpstr>Usage Data</vt:lpstr>
      <vt:lpstr>Operating Expenses</vt:lpstr>
      <vt:lpstr>Rate Calculation Worksheet</vt:lpstr>
      <vt:lpstr>Pass-Through Items</vt:lpstr>
      <vt:lpstr>Published Rate List</vt:lpstr>
      <vt:lpstr>'Published Rate List'!Print_Area</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VUMC Office of Research</dc:creator>
  <cp:lastModifiedBy>Pirtle, Jessie</cp:lastModifiedBy>
  <cp:lastPrinted>2017-08-04T15:16:38Z</cp:lastPrinted>
  <dcterms:created xsi:type="dcterms:W3CDTF">2006-03-16T22:30:36Z</dcterms:created>
  <dcterms:modified xsi:type="dcterms:W3CDTF">2022-09-14T16:59:04Z</dcterms:modified>
</cp:coreProperties>
</file>